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bu.000\OneDrive\Desktop\"/>
    </mc:Choice>
  </mc:AlternateContent>
  <xr:revisionPtr revIDLastSave="0" documentId="8_{AD6D2262-5996-43AC-8A90-E2008350C7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posed Budget" sheetId="3" r:id="rId1"/>
    <sheet name="Per Unit Calcs" sheetId="2" r:id="rId2"/>
    <sheet name="Reserves Schedule" sheetId="4" r:id="rId3"/>
    <sheet name="Data Entry" sheetId="5" r:id="rId4"/>
  </sheets>
  <definedNames>
    <definedName name="_xlnm.Print_Area" localSheetId="1">'Per Unit Calcs'!$A$1:$H$347</definedName>
    <definedName name="_xlnm.Print_Area" localSheetId="0">'Proposed Budget'!$A$1:$G$68</definedName>
    <definedName name="_xlnm.Print_Area" localSheetId="2">'Reserves Schedule'!$A$1:$G$19</definedName>
    <definedName name="_xlnm.Print_Titles" localSheetId="1">'Per Unit Calcs'!$7:$12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3" l="1"/>
  <c r="K250" i="2"/>
  <c r="E250" i="2"/>
  <c r="J250" i="2"/>
  <c r="F11" i="4"/>
  <c r="F19" i="4" s="1"/>
  <c r="F8" i="4"/>
  <c r="H10" i="4"/>
  <c r="G12" i="4"/>
  <c r="G14" i="4"/>
  <c r="G15" i="4"/>
  <c r="G10" i="4"/>
  <c r="F18" i="3"/>
  <c r="F9" i="3"/>
  <c r="M32" i="5"/>
  <c r="M30" i="5"/>
  <c r="M28" i="5"/>
  <c r="M27" i="5"/>
  <c r="F42" i="3"/>
  <c r="C347" i="2" s="1"/>
  <c r="H4" i="5"/>
  <c r="H5" i="5"/>
  <c r="H6" i="5"/>
  <c r="H7" i="5"/>
  <c r="H8" i="5"/>
  <c r="H9" i="5"/>
  <c r="H10" i="5"/>
  <c r="H11" i="5"/>
  <c r="H12" i="5"/>
  <c r="H13" i="5"/>
  <c r="H14" i="5"/>
  <c r="H15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" i="5"/>
  <c r="F22" i="3"/>
  <c r="G22" i="3" s="1"/>
  <c r="F23" i="3"/>
  <c r="E22" i="3"/>
  <c r="A22" i="3"/>
  <c r="A23" i="3"/>
  <c r="B4" i="5"/>
  <c r="M4" i="5"/>
  <c r="I4" i="5"/>
  <c r="J4" i="5"/>
  <c r="J5" i="5"/>
  <c r="I5" i="5"/>
  <c r="G5" i="5"/>
  <c r="F24" i="3"/>
  <c r="G24" i="3" s="1"/>
  <c r="F25" i="3"/>
  <c r="F26" i="3"/>
  <c r="C342" i="2"/>
  <c r="C341" i="2"/>
  <c r="C336" i="2"/>
  <c r="C333" i="2"/>
  <c r="C328" i="2"/>
  <c r="C326" i="2"/>
  <c r="C320" i="2"/>
  <c r="C319" i="2"/>
  <c r="C316" i="2"/>
  <c r="C315" i="2"/>
  <c r="C313" i="2"/>
  <c r="C311" i="2"/>
  <c r="C309" i="2"/>
  <c r="C308" i="2"/>
  <c r="C305" i="2"/>
  <c r="C304" i="2"/>
  <c r="C303" i="2"/>
  <c r="C300" i="2"/>
  <c r="C299" i="2"/>
  <c r="C296" i="2"/>
  <c r="C294" i="2"/>
  <c r="C292" i="2"/>
  <c r="C291" i="2"/>
  <c r="C288" i="2"/>
  <c r="C287" i="2"/>
  <c r="C286" i="2"/>
  <c r="C283" i="2"/>
  <c r="C282" i="2"/>
  <c r="C280" i="2"/>
  <c r="C278" i="2"/>
  <c r="C276" i="2"/>
  <c r="C275" i="2"/>
  <c r="C270" i="2"/>
  <c r="C269" i="2"/>
  <c r="C268" i="2"/>
  <c r="C266" i="2"/>
  <c r="C265" i="2"/>
  <c r="C264" i="2"/>
  <c r="C262" i="2"/>
  <c r="C261" i="2"/>
  <c r="C260" i="2"/>
  <c r="C258" i="2"/>
  <c r="C257" i="2"/>
  <c r="C256" i="2"/>
  <c r="C253" i="2"/>
  <c r="C252" i="2"/>
  <c r="C251" i="2"/>
  <c r="C249" i="2"/>
  <c r="C248" i="2"/>
  <c r="C247" i="2"/>
  <c r="C245" i="2"/>
  <c r="C244" i="2"/>
  <c r="C243" i="2"/>
  <c r="C241" i="2"/>
  <c r="C240" i="2"/>
  <c r="C239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14" i="2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" i="5"/>
  <c r="C321" i="2" l="1"/>
  <c r="C330" i="2"/>
  <c r="C337" i="2"/>
  <c r="C344" i="2"/>
  <c r="C325" i="2"/>
  <c r="C332" i="2"/>
  <c r="C338" i="2"/>
  <c r="C346" i="2"/>
  <c r="C237" i="2"/>
  <c r="C242" i="2"/>
  <c r="C246" i="2"/>
  <c r="C250" i="2"/>
  <c r="C254" i="2"/>
  <c r="C259" i="2"/>
  <c r="C263" i="2"/>
  <c r="C267" i="2"/>
  <c r="C274" i="2"/>
  <c r="C279" i="2"/>
  <c r="C284" i="2"/>
  <c r="C290" i="2"/>
  <c r="C295" i="2"/>
  <c r="C301" i="2"/>
  <c r="C307" i="2"/>
  <c r="C312" i="2"/>
  <c r="C317" i="2"/>
  <c r="C324" i="2"/>
  <c r="C329" i="2"/>
  <c r="C334" i="2"/>
  <c r="C340" i="2"/>
  <c r="C345" i="2"/>
  <c r="C271" i="2"/>
  <c r="C277" i="2"/>
  <c r="C281" i="2"/>
  <c r="C285" i="2"/>
  <c r="C289" i="2"/>
  <c r="C293" i="2"/>
  <c r="C297" i="2"/>
  <c r="C302" i="2"/>
  <c r="C306" i="2"/>
  <c r="C310" i="2"/>
  <c r="C314" i="2"/>
  <c r="C318" i="2"/>
  <c r="C322" i="2"/>
  <c r="C327" i="2"/>
  <c r="C331" i="2"/>
  <c r="C335" i="2"/>
  <c r="C339" i="2"/>
  <c r="C343" i="2"/>
  <c r="F47" i="3"/>
  <c r="F48" i="3"/>
  <c r="F49" i="3"/>
  <c r="F50" i="3"/>
  <c r="F51" i="3"/>
  <c r="F52" i="3"/>
  <c r="F53" i="3"/>
  <c r="F54" i="3"/>
  <c r="F46" i="3"/>
  <c r="F40" i="3"/>
  <c r="F41" i="3"/>
  <c r="F43" i="3"/>
  <c r="F39" i="3"/>
  <c r="F27" i="3"/>
  <c r="F28" i="3"/>
  <c r="F29" i="3"/>
  <c r="F30" i="3"/>
  <c r="F31" i="3"/>
  <c r="F32" i="3"/>
  <c r="F33" i="3"/>
  <c r="F34" i="3"/>
  <c r="F35" i="3"/>
  <c r="F36" i="3"/>
  <c r="F21" i="3"/>
  <c r="F13" i="3"/>
  <c r="G4" i="5" l="1"/>
  <c r="G6" i="5"/>
  <c r="G7" i="5"/>
  <c r="G8" i="5"/>
  <c r="G9" i="5"/>
  <c r="G10" i="5"/>
  <c r="G11" i="5"/>
  <c r="G12" i="5"/>
  <c r="G13" i="5"/>
  <c r="G14" i="5"/>
  <c r="G15" i="5"/>
  <c r="G16" i="5"/>
  <c r="H16" i="5" s="1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" i="5"/>
  <c r="I33" i="5"/>
  <c r="J25" i="5"/>
  <c r="J26" i="5"/>
  <c r="J27" i="5"/>
  <c r="J28" i="5"/>
  <c r="J29" i="5"/>
  <c r="J30" i="5"/>
  <c r="J31" i="5"/>
  <c r="J32" i="5"/>
  <c r="J24" i="5"/>
  <c r="J20" i="5"/>
  <c r="J21" i="5"/>
  <c r="J22" i="5"/>
  <c r="J23" i="5"/>
  <c r="J19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3" i="5"/>
  <c r="C33" i="5"/>
  <c r="D33" i="5"/>
  <c r="E33" i="5"/>
  <c r="F33" i="5"/>
  <c r="K33" i="5"/>
  <c r="B33" i="5"/>
  <c r="J1" i="5"/>
  <c r="F60" i="3"/>
  <c r="G60" i="3" s="1"/>
  <c r="F62" i="3"/>
  <c r="G62" i="3" s="1"/>
  <c r="F58" i="3"/>
  <c r="D65" i="3"/>
  <c r="E59" i="3"/>
  <c r="E60" i="3"/>
  <c r="E61" i="3"/>
  <c r="E62" i="3"/>
  <c r="E63" i="3"/>
  <c r="E64" i="3"/>
  <c r="A58" i="3"/>
  <c r="A59" i="3"/>
  <c r="A64" i="3"/>
  <c r="A60" i="3"/>
  <c r="A61" i="3"/>
  <c r="A62" i="3"/>
  <c r="A63" i="3"/>
  <c r="A47" i="3"/>
  <c r="A48" i="3"/>
  <c r="A49" i="3"/>
  <c r="A50" i="3"/>
  <c r="A51" i="3"/>
  <c r="A52" i="3"/>
  <c r="A53" i="3"/>
  <c r="A54" i="3"/>
  <c r="A46" i="3"/>
  <c r="G28" i="3"/>
  <c r="G29" i="3"/>
  <c r="G30" i="3"/>
  <c r="G31" i="3"/>
  <c r="G32" i="3"/>
  <c r="G33" i="3"/>
  <c r="G34" i="3"/>
  <c r="E28" i="3"/>
  <c r="E29" i="3"/>
  <c r="E30" i="3"/>
  <c r="E31" i="3"/>
  <c r="E32" i="3"/>
  <c r="E33" i="3"/>
  <c r="E34" i="3"/>
  <c r="A33" i="3"/>
  <c r="A34" i="3"/>
  <c r="A35" i="3"/>
  <c r="A36" i="3"/>
  <c r="A24" i="3"/>
  <c r="A25" i="3"/>
  <c r="A26" i="3"/>
  <c r="A27" i="3"/>
  <c r="A28" i="3"/>
  <c r="A29" i="3"/>
  <c r="A30" i="3"/>
  <c r="A31" i="3"/>
  <c r="A32" i="3"/>
  <c r="A21" i="3"/>
  <c r="A40" i="3"/>
  <c r="A41" i="3"/>
  <c r="A42" i="3"/>
  <c r="A43" i="3"/>
  <c r="A39" i="3"/>
  <c r="G12" i="3"/>
  <c r="G13" i="3"/>
  <c r="G14" i="3"/>
  <c r="G15" i="3"/>
  <c r="G16" i="3"/>
  <c r="G11" i="3"/>
  <c r="E12" i="3"/>
  <c r="E13" i="3"/>
  <c r="E14" i="3"/>
  <c r="E15" i="3"/>
  <c r="E16" i="3"/>
  <c r="E11" i="3"/>
  <c r="E9" i="3"/>
  <c r="H33" i="5" l="1"/>
  <c r="J33" i="5"/>
  <c r="F55" i="3"/>
  <c r="F64" i="3"/>
  <c r="G64" i="3" s="1"/>
  <c r="G46" i="3"/>
  <c r="E46" i="3"/>
  <c r="E19" i="4"/>
  <c r="I15" i="4" s="1"/>
  <c r="K15" i="4" s="1"/>
  <c r="O14" i="4"/>
  <c r="P14" i="4" s="1"/>
  <c r="O10" i="4"/>
  <c r="P10" i="4" s="1"/>
  <c r="O12" i="4"/>
  <c r="P12" i="4" s="1"/>
  <c r="O15" i="4"/>
  <c r="P15" i="4" s="1"/>
  <c r="H15" i="4"/>
  <c r="E58" i="3"/>
  <c r="G54" i="3"/>
  <c r="G53" i="3"/>
  <c r="G52" i="3"/>
  <c r="G51" i="3"/>
  <c r="G50" i="3"/>
  <c r="G49" i="3"/>
  <c r="G48" i="3"/>
  <c r="G47" i="3"/>
  <c r="G43" i="3"/>
  <c r="G42" i="3"/>
  <c r="G41" i="3"/>
  <c r="G40" i="3"/>
  <c r="G39" i="3"/>
  <c r="G36" i="3"/>
  <c r="G35" i="3"/>
  <c r="G27" i="3"/>
  <c r="G26" i="3"/>
  <c r="G25" i="3"/>
  <c r="G23" i="3"/>
  <c r="G21" i="3"/>
  <c r="E54" i="3"/>
  <c r="E53" i="3"/>
  <c r="E52" i="3"/>
  <c r="E51" i="3"/>
  <c r="E50" i="3"/>
  <c r="E49" i="3"/>
  <c r="E48" i="3"/>
  <c r="E47" i="3"/>
  <c r="E43" i="3"/>
  <c r="E42" i="3"/>
  <c r="E41" i="3"/>
  <c r="E40" i="3"/>
  <c r="E39" i="3"/>
  <c r="E36" i="3"/>
  <c r="E35" i="3"/>
  <c r="E27" i="3"/>
  <c r="E26" i="3"/>
  <c r="E25" i="3"/>
  <c r="E24" i="3"/>
  <c r="E23" i="3"/>
  <c r="E21" i="3"/>
  <c r="B349" i="2"/>
  <c r="D55" i="3"/>
  <c r="D67" i="3" s="1"/>
  <c r="E67" i="3" s="1"/>
  <c r="I12" i="4"/>
  <c r="K12" i="4" s="1"/>
  <c r="G18" i="3"/>
  <c r="H12" i="4" l="1"/>
  <c r="F61" i="3"/>
  <c r="G61" i="3" s="1"/>
  <c r="H14" i="4"/>
  <c r="F63" i="3"/>
  <c r="G63" i="3" s="1"/>
  <c r="F59" i="3"/>
  <c r="G59" i="3" s="1"/>
  <c r="G19" i="4"/>
  <c r="I14" i="4"/>
  <c r="I10" i="4"/>
  <c r="K10" i="4" s="1"/>
  <c r="G55" i="3"/>
  <c r="E55" i="3"/>
  <c r="E65" i="3" s="1"/>
  <c r="E8" i="3"/>
  <c r="E17" i="3" s="1"/>
  <c r="D17" i="3"/>
  <c r="H19" i="4" l="1"/>
  <c r="G9" i="3"/>
  <c r="G4" i="2"/>
  <c r="F65" i="3"/>
  <c r="G58" i="3"/>
  <c r="G65" i="3" s="1"/>
  <c r="I19" i="4"/>
  <c r="K14" i="4"/>
  <c r="F67" i="3" l="1"/>
  <c r="E29" i="2"/>
  <c r="D29" i="2" s="1"/>
  <c r="E37" i="2"/>
  <c r="D37" i="2" s="1"/>
  <c r="E46" i="2"/>
  <c r="D46" i="2" s="1"/>
  <c r="E54" i="2"/>
  <c r="D54" i="2" s="1"/>
  <c r="E64" i="2"/>
  <c r="D64" i="2" s="1"/>
  <c r="E72" i="2"/>
  <c r="D72" i="2" s="1"/>
  <c r="E81" i="2"/>
  <c r="D81" i="2" s="1"/>
  <c r="E90" i="2"/>
  <c r="D90" i="2" s="1"/>
  <c r="E98" i="2"/>
  <c r="D98" i="2" s="1"/>
  <c r="E108" i="2"/>
  <c r="D108" i="2" s="1"/>
  <c r="E116" i="2"/>
  <c r="D116" i="2" s="1"/>
  <c r="E124" i="2"/>
  <c r="D124" i="2" s="1"/>
  <c r="E133" i="2"/>
  <c r="D133" i="2" s="1"/>
  <c r="E141" i="2"/>
  <c r="D141" i="2" s="1"/>
  <c r="E150" i="2"/>
  <c r="D150" i="2" s="1"/>
  <c r="E158" i="2"/>
  <c r="D158" i="2" s="1"/>
  <c r="E166" i="2"/>
  <c r="D166" i="2" s="1"/>
  <c r="E176" i="2"/>
  <c r="D176" i="2" s="1"/>
  <c r="E184" i="2"/>
  <c r="D184" i="2" s="1"/>
  <c r="E193" i="2"/>
  <c r="D193" i="2" s="1"/>
  <c r="E201" i="2"/>
  <c r="D201" i="2" s="1"/>
  <c r="E210" i="2"/>
  <c r="D210" i="2" s="1"/>
  <c r="E218" i="2"/>
  <c r="D218" i="2" s="1"/>
  <c r="E228" i="2"/>
  <c r="D228" i="2" s="1"/>
  <c r="E236" i="2"/>
  <c r="D236" i="2" s="1"/>
  <c r="E245" i="2"/>
  <c r="D245" i="2" s="1"/>
  <c r="E253" i="2"/>
  <c r="D253" i="2" s="1"/>
  <c r="E262" i="2"/>
  <c r="D262" i="2" s="1"/>
  <c r="E270" i="2"/>
  <c r="D270" i="2" s="1"/>
  <c r="E280" i="2"/>
  <c r="D280" i="2" s="1"/>
  <c r="E288" i="2"/>
  <c r="D288" i="2" s="1"/>
  <c r="E296" i="2"/>
  <c r="D296" i="2" s="1"/>
  <c r="E305" i="2"/>
  <c r="D305" i="2" s="1"/>
  <c r="E313" i="2"/>
  <c r="D313" i="2" s="1"/>
  <c r="E321" i="2"/>
  <c r="D321" i="2" s="1"/>
  <c r="E330" i="2"/>
  <c r="D330" i="2" s="1"/>
  <c r="E338" i="2"/>
  <c r="D338" i="2" s="1"/>
  <c r="E346" i="2"/>
  <c r="D346" i="2" s="1"/>
  <c r="E21" i="2"/>
  <c r="D21" i="2" s="1"/>
  <c r="E199" i="2"/>
  <c r="D199" i="2" s="1"/>
  <c r="E36" i="2"/>
  <c r="D36" i="2" s="1"/>
  <c r="E88" i="2"/>
  <c r="D88" i="2" s="1"/>
  <c r="E140" i="2"/>
  <c r="D140" i="2" s="1"/>
  <c r="E192" i="2"/>
  <c r="D192" i="2" s="1"/>
  <c r="E252" i="2"/>
  <c r="D252" i="2" s="1"/>
  <c r="E304" i="2"/>
  <c r="D304" i="2" s="1"/>
  <c r="E20" i="2"/>
  <c r="D20" i="2" s="1"/>
  <c r="E30" i="2"/>
  <c r="D30" i="2" s="1"/>
  <c r="E38" i="2"/>
  <c r="D38" i="2" s="1"/>
  <c r="E47" i="2"/>
  <c r="D47" i="2" s="1"/>
  <c r="E55" i="2"/>
  <c r="D55" i="2" s="1"/>
  <c r="E65" i="2"/>
  <c r="D65" i="2" s="1"/>
  <c r="E73" i="2"/>
  <c r="D73" i="2" s="1"/>
  <c r="E82" i="2"/>
  <c r="D82" i="2" s="1"/>
  <c r="E91" i="2"/>
  <c r="D91" i="2" s="1"/>
  <c r="E99" i="2"/>
  <c r="D99" i="2" s="1"/>
  <c r="E109" i="2"/>
  <c r="D109" i="2" s="1"/>
  <c r="E117" i="2"/>
  <c r="D117" i="2" s="1"/>
  <c r="E125" i="2"/>
  <c r="D125" i="2" s="1"/>
  <c r="E134" i="2"/>
  <c r="D134" i="2" s="1"/>
  <c r="E142" i="2"/>
  <c r="D142" i="2" s="1"/>
  <c r="E151" i="2"/>
  <c r="D151" i="2" s="1"/>
  <c r="E159" i="2"/>
  <c r="D159" i="2" s="1"/>
  <c r="E167" i="2"/>
  <c r="D167" i="2" s="1"/>
  <c r="E177" i="2"/>
  <c r="D177" i="2" s="1"/>
  <c r="E185" i="2"/>
  <c r="D185" i="2" s="1"/>
  <c r="E194" i="2"/>
  <c r="D194" i="2" s="1"/>
  <c r="E202" i="2"/>
  <c r="D202" i="2" s="1"/>
  <c r="E211" i="2"/>
  <c r="D211" i="2" s="1"/>
  <c r="E219" i="2"/>
  <c r="D219" i="2" s="1"/>
  <c r="E229" i="2"/>
  <c r="D229" i="2" s="1"/>
  <c r="E237" i="2"/>
  <c r="D237" i="2" s="1"/>
  <c r="E246" i="2"/>
  <c r="D246" i="2" s="1"/>
  <c r="E254" i="2"/>
  <c r="D254" i="2" s="1"/>
  <c r="E263" i="2"/>
  <c r="D263" i="2" s="1"/>
  <c r="E271" i="2"/>
  <c r="D271" i="2" s="1"/>
  <c r="E281" i="2"/>
  <c r="D281" i="2" s="1"/>
  <c r="E289" i="2"/>
  <c r="D289" i="2" s="1"/>
  <c r="E297" i="2"/>
  <c r="D297" i="2" s="1"/>
  <c r="E306" i="2"/>
  <c r="D306" i="2" s="1"/>
  <c r="E314" i="2"/>
  <c r="D314" i="2" s="1"/>
  <c r="E322" i="2"/>
  <c r="D322" i="2" s="1"/>
  <c r="E331" i="2"/>
  <c r="D331" i="2" s="1"/>
  <c r="E339" i="2"/>
  <c r="D339" i="2" s="1"/>
  <c r="E347" i="2"/>
  <c r="D347" i="2" s="1"/>
  <c r="E22" i="2"/>
  <c r="D22" i="2" s="1"/>
  <c r="E148" i="2"/>
  <c r="D148" i="2" s="1"/>
  <c r="E200" i="2"/>
  <c r="D200" i="2" s="1"/>
  <c r="E31" i="2"/>
  <c r="D31" i="2" s="1"/>
  <c r="E39" i="2"/>
  <c r="D39" i="2" s="1"/>
  <c r="E48" i="2"/>
  <c r="D48" i="2" s="1"/>
  <c r="E56" i="2"/>
  <c r="D56" i="2" s="1"/>
  <c r="E66" i="2"/>
  <c r="D66" i="2" s="1"/>
  <c r="E75" i="2"/>
  <c r="D75" i="2" s="1"/>
  <c r="E83" i="2"/>
  <c r="D83" i="2" s="1"/>
  <c r="E92" i="2"/>
  <c r="D92" i="2" s="1"/>
  <c r="E100" i="2"/>
  <c r="D100" i="2" s="1"/>
  <c r="E110" i="2"/>
  <c r="D110" i="2" s="1"/>
  <c r="E118" i="2"/>
  <c r="D118" i="2" s="1"/>
  <c r="E127" i="2"/>
  <c r="D127" i="2" s="1"/>
  <c r="E135" i="2"/>
  <c r="D135" i="2" s="1"/>
  <c r="E143" i="2"/>
  <c r="D143" i="2" s="1"/>
  <c r="E152" i="2"/>
  <c r="D152" i="2" s="1"/>
  <c r="E160" i="2"/>
  <c r="D160" i="2" s="1"/>
  <c r="E170" i="2"/>
  <c r="D170" i="2" s="1"/>
  <c r="E178" i="2"/>
  <c r="D178" i="2" s="1"/>
  <c r="E187" i="2"/>
  <c r="D187" i="2" s="1"/>
  <c r="E195" i="2"/>
  <c r="D195" i="2" s="1"/>
  <c r="E204" i="2"/>
  <c r="D204" i="2" s="1"/>
  <c r="E212" i="2"/>
  <c r="D212" i="2" s="1"/>
  <c r="E222" i="2"/>
  <c r="D222" i="2" s="1"/>
  <c r="E230" i="2"/>
  <c r="D230" i="2" s="1"/>
  <c r="E239" i="2"/>
  <c r="D239" i="2" s="1"/>
  <c r="E247" i="2"/>
  <c r="D247" i="2" s="1"/>
  <c r="E256" i="2"/>
  <c r="D256" i="2" s="1"/>
  <c r="E264" i="2"/>
  <c r="D264" i="2" s="1"/>
  <c r="E274" i="2"/>
  <c r="D274" i="2" s="1"/>
  <c r="E282" i="2"/>
  <c r="D282" i="2" s="1"/>
  <c r="E290" i="2"/>
  <c r="D290" i="2" s="1"/>
  <c r="E299" i="2"/>
  <c r="D299" i="2" s="1"/>
  <c r="E307" i="2"/>
  <c r="D307" i="2" s="1"/>
  <c r="E315" i="2"/>
  <c r="D315" i="2" s="1"/>
  <c r="E324" i="2"/>
  <c r="D324" i="2" s="1"/>
  <c r="E332" i="2"/>
  <c r="D332" i="2" s="1"/>
  <c r="E340" i="2"/>
  <c r="D340" i="2" s="1"/>
  <c r="E15" i="2"/>
  <c r="D15" i="2" s="1"/>
  <c r="E23" i="2"/>
  <c r="D23" i="2" s="1"/>
  <c r="E131" i="2"/>
  <c r="D131" i="2" s="1"/>
  <c r="E226" i="2"/>
  <c r="D226" i="2" s="1"/>
  <c r="E268" i="2"/>
  <c r="D268" i="2" s="1"/>
  <c r="E294" i="2"/>
  <c r="D294" i="2" s="1"/>
  <c r="E319" i="2"/>
  <c r="D319" i="2" s="1"/>
  <c r="E344" i="2"/>
  <c r="D344" i="2" s="1"/>
  <c r="E80" i="2"/>
  <c r="D80" i="2" s="1"/>
  <c r="E115" i="2"/>
  <c r="D115" i="2" s="1"/>
  <c r="E165" i="2"/>
  <c r="D165" i="2" s="1"/>
  <c r="E227" i="2"/>
  <c r="D227" i="2" s="1"/>
  <c r="E269" i="2"/>
  <c r="D269" i="2" s="1"/>
  <c r="E329" i="2"/>
  <c r="D329" i="2" s="1"/>
  <c r="E32" i="2"/>
  <c r="D32" i="2" s="1"/>
  <c r="E40" i="2"/>
  <c r="D40" i="2" s="1"/>
  <c r="E49" i="2"/>
  <c r="D49" i="2" s="1"/>
  <c r="E57" i="2"/>
  <c r="D57" i="2" s="1"/>
  <c r="E67" i="2"/>
  <c r="D67" i="2" s="1"/>
  <c r="E76" i="2"/>
  <c r="D76" i="2" s="1"/>
  <c r="E84" i="2"/>
  <c r="D84" i="2" s="1"/>
  <c r="E93" i="2"/>
  <c r="D93" i="2" s="1"/>
  <c r="E101" i="2"/>
  <c r="D101" i="2" s="1"/>
  <c r="E111" i="2"/>
  <c r="D111" i="2" s="1"/>
  <c r="E119" i="2"/>
  <c r="D119" i="2" s="1"/>
  <c r="E128" i="2"/>
  <c r="D128" i="2" s="1"/>
  <c r="E136" i="2"/>
  <c r="D136" i="2" s="1"/>
  <c r="E144" i="2"/>
  <c r="D144" i="2" s="1"/>
  <c r="E153" i="2"/>
  <c r="D153" i="2" s="1"/>
  <c r="E161" i="2"/>
  <c r="D161" i="2" s="1"/>
  <c r="E171" i="2"/>
  <c r="D171" i="2" s="1"/>
  <c r="E179" i="2"/>
  <c r="D179" i="2" s="1"/>
  <c r="E188" i="2"/>
  <c r="D188" i="2" s="1"/>
  <c r="E196" i="2"/>
  <c r="D196" i="2" s="1"/>
  <c r="E205" i="2"/>
  <c r="D205" i="2" s="1"/>
  <c r="E213" i="2"/>
  <c r="D213" i="2" s="1"/>
  <c r="E223" i="2"/>
  <c r="D223" i="2" s="1"/>
  <c r="E231" i="2"/>
  <c r="D231" i="2" s="1"/>
  <c r="E240" i="2"/>
  <c r="D240" i="2" s="1"/>
  <c r="E248" i="2"/>
  <c r="D248" i="2" s="1"/>
  <c r="E257" i="2"/>
  <c r="D257" i="2" s="1"/>
  <c r="E265" i="2"/>
  <c r="D265" i="2" s="1"/>
  <c r="E275" i="2"/>
  <c r="D275" i="2" s="1"/>
  <c r="E283" i="2"/>
  <c r="D283" i="2" s="1"/>
  <c r="E291" i="2"/>
  <c r="D291" i="2" s="1"/>
  <c r="E300" i="2"/>
  <c r="D300" i="2" s="1"/>
  <c r="E308" i="2"/>
  <c r="D308" i="2" s="1"/>
  <c r="E316" i="2"/>
  <c r="D316" i="2" s="1"/>
  <c r="E325" i="2"/>
  <c r="D325" i="2" s="1"/>
  <c r="E333" i="2"/>
  <c r="D333" i="2" s="1"/>
  <c r="E341" i="2"/>
  <c r="D341" i="2" s="1"/>
  <c r="E16" i="2"/>
  <c r="D16" i="2" s="1"/>
  <c r="E24" i="2"/>
  <c r="D24" i="2" s="1"/>
  <c r="E139" i="2"/>
  <c r="D139" i="2" s="1"/>
  <c r="E216" i="2"/>
  <c r="D216" i="2" s="1"/>
  <c r="E251" i="2"/>
  <c r="D251" i="2" s="1"/>
  <c r="E278" i="2"/>
  <c r="D278" i="2" s="1"/>
  <c r="E328" i="2"/>
  <c r="D328" i="2" s="1"/>
  <c r="E27" i="2"/>
  <c r="D27" i="2" s="1"/>
  <c r="E63" i="2"/>
  <c r="D63" i="2" s="1"/>
  <c r="E107" i="2"/>
  <c r="D107" i="2" s="1"/>
  <c r="E157" i="2"/>
  <c r="D157" i="2" s="1"/>
  <c r="E217" i="2"/>
  <c r="D217" i="2" s="1"/>
  <c r="E287" i="2"/>
  <c r="D287" i="2" s="1"/>
  <c r="E337" i="2"/>
  <c r="D337" i="2" s="1"/>
  <c r="E33" i="2"/>
  <c r="D33" i="2" s="1"/>
  <c r="E41" i="2"/>
  <c r="D41" i="2" s="1"/>
  <c r="E50" i="2"/>
  <c r="D50" i="2" s="1"/>
  <c r="E60" i="2"/>
  <c r="D60" i="2" s="1"/>
  <c r="E68" i="2"/>
  <c r="D68" i="2" s="1"/>
  <c r="E77" i="2"/>
  <c r="D77" i="2" s="1"/>
  <c r="E85" i="2"/>
  <c r="D85" i="2" s="1"/>
  <c r="E94" i="2"/>
  <c r="D94" i="2" s="1"/>
  <c r="E102" i="2"/>
  <c r="D102" i="2" s="1"/>
  <c r="E112" i="2"/>
  <c r="D112" i="2" s="1"/>
  <c r="E120" i="2"/>
  <c r="D120" i="2" s="1"/>
  <c r="E129" i="2"/>
  <c r="D129" i="2" s="1"/>
  <c r="E137" i="2"/>
  <c r="D137" i="2" s="1"/>
  <c r="E145" i="2"/>
  <c r="D145" i="2" s="1"/>
  <c r="E154" i="2"/>
  <c r="D154" i="2" s="1"/>
  <c r="E162" i="2"/>
  <c r="D162" i="2" s="1"/>
  <c r="E172" i="2"/>
  <c r="D172" i="2" s="1"/>
  <c r="E180" i="2"/>
  <c r="D180" i="2" s="1"/>
  <c r="E189" i="2"/>
  <c r="D189" i="2" s="1"/>
  <c r="E197" i="2"/>
  <c r="D197" i="2" s="1"/>
  <c r="E206" i="2"/>
  <c r="D206" i="2" s="1"/>
  <c r="E214" i="2"/>
  <c r="D214" i="2" s="1"/>
  <c r="E224" i="2"/>
  <c r="D224" i="2" s="1"/>
  <c r="E232" i="2"/>
  <c r="D232" i="2" s="1"/>
  <c r="E241" i="2"/>
  <c r="D241" i="2" s="1"/>
  <c r="E249" i="2"/>
  <c r="D249" i="2" s="1"/>
  <c r="E258" i="2"/>
  <c r="D258" i="2" s="1"/>
  <c r="E266" i="2"/>
  <c r="D266" i="2" s="1"/>
  <c r="E276" i="2"/>
  <c r="D276" i="2" s="1"/>
  <c r="E284" i="2"/>
  <c r="D284" i="2" s="1"/>
  <c r="E292" i="2"/>
  <c r="D292" i="2" s="1"/>
  <c r="E301" i="2"/>
  <c r="D301" i="2" s="1"/>
  <c r="E309" i="2"/>
  <c r="D309" i="2" s="1"/>
  <c r="E317" i="2"/>
  <c r="D317" i="2" s="1"/>
  <c r="E326" i="2"/>
  <c r="D326" i="2" s="1"/>
  <c r="E334" i="2"/>
  <c r="D334" i="2" s="1"/>
  <c r="E342" i="2"/>
  <c r="D342" i="2" s="1"/>
  <c r="E17" i="2"/>
  <c r="D17" i="2" s="1"/>
  <c r="E25" i="2"/>
  <c r="D25" i="2" s="1"/>
  <c r="E106" i="2"/>
  <c r="D106" i="2" s="1"/>
  <c r="E234" i="2"/>
  <c r="D234" i="2" s="1"/>
  <c r="E303" i="2"/>
  <c r="D303" i="2" s="1"/>
  <c r="E53" i="2"/>
  <c r="D53" i="2" s="1"/>
  <c r="E132" i="2"/>
  <c r="D132" i="2" s="1"/>
  <c r="E183" i="2"/>
  <c r="D183" i="2" s="1"/>
  <c r="E235" i="2"/>
  <c r="D235" i="2" s="1"/>
  <c r="E279" i="2"/>
  <c r="D279" i="2" s="1"/>
  <c r="E320" i="2"/>
  <c r="D320" i="2" s="1"/>
  <c r="E34" i="2"/>
  <c r="D34" i="2" s="1"/>
  <c r="E42" i="2"/>
  <c r="D42" i="2" s="1"/>
  <c r="E51" i="2"/>
  <c r="D51" i="2" s="1"/>
  <c r="E61" i="2"/>
  <c r="D61" i="2" s="1"/>
  <c r="E69" i="2"/>
  <c r="D69" i="2" s="1"/>
  <c r="E78" i="2"/>
  <c r="D78" i="2" s="1"/>
  <c r="E86" i="2"/>
  <c r="D86" i="2" s="1"/>
  <c r="E95" i="2"/>
  <c r="D95" i="2" s="1"/>
  <c r="E103" i="2"/>
  <c r="D103" i="2" s="1"/>
  <c r="E113" i="2"/>
  <c r="D113" i="2" s="1"/>
  <c r="E121" i="2"/>
  <c r="D121" i="2" s="1"/>
  <c r="E130" i="2"/>
  <c r="D130" i="2" s="1"/>
  <c r="E138" i="2"/>
  <c r="D138" i="2" s="1"/>
  <c r="E146" i="2"/>
  <c r="D146" i="2" s="1"/>
  <c r="E155" i="2"/>
  <c r="D155" i="2" s="1"/>
  <c r="E163" i="2"/>
  <c r="D163" i="2" s="1"/>
  <c r="E173" i="2"/>
  <c r="D173" i="2" s="1"/>
  <c r="E181" i="2"/>
  <c r="D181" i="2" s="1"/>
  <c r="E190" i="2"/>
  <c r="D190" i="2" s="1"/>
  <c r="E198" i="2"/>
  <c r="D198" i="2" s="1"/>
  <c r="E207" i="2"/>
  <c r="D207" i="2" s="1"/>
  <c r="E215" i="2"/>
  <c r="D215" i="2" s="1"/>
  <c r="E225" i="2"/>
  <c r="D225" i="2" s="1"/>
  <c r="E233" i="2"/>
  <c r="D233" i="2" s="1"/>
  <c r="E242" i="2"/>
  <c r="D242" i="2" s="1"/>
  <c r="D250" i="2"/>
  <c r="E259" i="2"/>
  <c r="D259" i="2" s="1"/>
  <c r="E267" i="2"/>
  <c r="D267" i="2" s="1"/>
  <c r="E277" i="2"/>
  <c r="D277" i="2" s="1"/>
  <c r="E285" i="2"/>
  <c r="D285" i="2" s="1"/>
  <c r="E293" i="2"/>
  <c r="D293" i="2" s="1"/>
  <c r="E302" i="2"/>
  <c r="D302" i="2" s="1"/>
  <c r="E310" i="2"/>
  <c r="D310" i="2" s="1"/>
  <c r="E318" i="2"/>
  <c r="D318" i="2" s="1"/>
  <c r="E327" i="2"/>
  <c r="D327" i="2" s="1"/>
  <c r="E335" i="2"/>
  <c r="D335" i="2" s="1"/>
  <c r="E343" i="2"/>
  <c r="D343" i="2" s="1"/>
  <c r="E18" i="2"/>
  <c r="D18" i="2" s="1"/>
  <c r="E26" i="2"/>
  <c r="D26" i="2" s="1"/>
  <c r="E114" i="2"/>
  <c r="D114" i="2" s="1"/>
  <c r="E260" i="2"/>
  <c r="D260" i="2" s="1"/>
  <c r="E311" i="2"/>
  <c r="D311" i="2" s="1"/>
  <c r="E19" i="2"/>
  <c r="D19" i="2" s="1"/>
  <c r="E71" i="2"/>
  <c r="D71" i="2" s="1"/>
  <c r="E123" i="2"/>
  <c r="D123" i="2" s="1"/>
  <c r="E175" i="2"/>
  <c r="D175" i="2" s="1"/>
  <c r="E244" i="2"/>
  <c r="D244" i="2" s="1"/>
  <c r="E295" i="2"/>
  <c r="D295" i="2" s="1"/>
  <c r="E345" i="2"/>
  <c r="D345" i="2" s="1"/>
  <c r="E35" i="2"/>
  <c r="D35" i="2" s="1"/>
  <c r="E44" i="2"/>
  <c r="D44" i="2" s="1"/>
  <c r="E52" i="2"/>
  <c r="D52" i="2" s="1"/>
  <c r="E62" i="2"/>
  <c r="D62" i="2" s="1"/>
  <c r="E70" i="2"/>
  <c r="D70" i="2" s="1"/>
  <c r="E79" i="2"/>
  <c r="D79" i="2" s="1"/>
  <c r="E87" i="2"/>
  <c r="D87" i="2" s="1"/>
  <c r="E96" i="2"/>
  <c r="D96" i="2" s="1"/>
  <c r="E122" i="2"/>
  <c r="D122" i="2" s="1"/>
  <c r="E156" i="2"/>
  <c r="D156" i="2" s="1"/>
  <c r="E164" i="2"/>
  <c r="D164" i="2" s="1"/>
  <c r="E174" i="2"/>
  <c r="D174" i="2" s="1"/>
  <c r="E182" i="2"/>
  <c r="D182" i="2" s="1"/>
  <c r="E191" i="2"/>
  <c r="D191" i="2" s="1"/>
  <c r="E208" i="2"/>
  <c r="D208" i="2" s="1"/>
  <c r="E243" i="2"/>
  <c r="D243" i="2" s="1"/>
  <c r="E286" i="2"/>
  <c r="D286" i="2" s="1"/>
  <c r="E336" i="2"/>
  <c r="D336" i="2" s="1"/>
  <c r="E45" i="2"/>
  <c r="D45" i="2" s="1"/>
  <c r="E97" i="2"/>
  <c r="D97" i="2" s="1"/>
  <c r="E149" i="2"/>
  <c r="D149" i="2" s="1"/>
  <c r="E209" i="2"/>
  <c r="D209" i="2" s="1"/>
  <c r="E261" i="2"/>
  <c r="D261" i="2" s="1"/>
  <c r="E312" i="2"/>
  <c r="D312" i="2" s="1"/>
  <c r="E14" i="2"/>
  <c r="D14" i="2" s="1"/>
  <c r="G67" i="3" l="1"/>
  <c r="D349" i="2"/>
  <c r="F17" i="3" l="1"/>
  <c r="G17" i="3" s="1"/>
  <c r="G5" i="2"/>
  <c r="G8" i="3"/>
  <c r="H31" i="2" l="1"/>
  <c r="G31" i="2" s="1"/>
  <c r="H66" i="2"/>
  <c r="G66" i="2" s="1"/>
  <c r="H100" i="2"/>
  <c r="G100" i="2" s="1"/>
  <c r="H135" i="2"/>
  <c r="G135" i="2" s="1"/>
  <c r="H170" i="2"/>
  <c r="G170" i="2" s="1"/>
  <c r="H204" i="2"/>
  <c r="G204" i="2" s="1"/>
  <c r="H239" i="2"/>
  <c r="G239" i="2" s="1"/>
  <c r="H274" i="2"/>
  <c r="G274" i="2" s="1"/>
  <c r="H307" i="2"/>
  <c r="G307" i="2" s="1"/>
  <c r="H340" i="2"/>
  <c r="G340" i="2" s="1"/>
  <c r="H107" i="2"/>
  <c r="G107" i="2" s="1"/>
  <c r="H252" i="2"/>
  <c r="G252" i="2" s="1"/>
  <c r="H81" i="2"/>
  <c r="G81" i="2" s="1"/>
  <c r="H245" i="2"/>
  <c r="G245" i="2" s="1"/>
  <c r="H23" i="2"/>
  <c r="G23" i="2" s="1"/>
  <c r="H57" i="2"/>
  <c r="G57" i="2" s="1"/>
  <c r="H93" i="2"/>
  <c r="G93" i="2" s="1"/>
  <c r="H128" i="2"/>
  <c r="G128" i="2" s="1"/>
  <c r="H161" i="2"/>
  <c r="G161" i="2" s="1"/>
  <c r="H196" i="2"/>
  <c r="G196" i="2" s="1"/>
  <c r="H231" i="2"/>
  <c r="G231" i="2" s="1"/>
  <c r="H265" i="2"/>
  <c r="G265" i="2" s="1"/>
  <c r="H300" i="2"/>
  <c r="G300" i="2" s="1"/>
  <c r="H333" i="2"/>
  <c r="G333" i="2" s="1"/>
  <c r="H227" i="2"/>
  <c r="G227" i="2" s="1"/>
  <c r="H193" i="2"/>
  <c r="G193" i="2" s="1"/>
  <c r="H24" i="2"/>
  <c r="G24" i="2" s="1"/>
  <c r="H60" i="2"/>
  <c r="G60" i="2" s="1"/>
  <c r="H94" i="2"/>
  <c r="G94" i="2" s="1"/>
  <c r="H129" i="2"/>
  <c r="G129" i="2" s="1"/>
  <c r="H162" i="2"/>
  <c r="G162" i="2" s="1"/>
  <c r="H197" i="2"/>
  <c r="G197" i="2" s="1"/>
  <c r="H232" i="2"/>
  <c r="G232" i="2" s="1"/>
  <c r="H266" i="2"/>
  <c r="G266" i="2" s="1"/>
  <c r="H301" i="2"/>
  <c r="G301" i="2" s="1"/>
  <c r="H334" i="2"/>
  <c r="G334" i="2" s="1"/>
  <c r="H269" i="2"/>
  <c r="G269" i="2" s="1"/>
  <c r="H218" i="2"/>
  <c r="G218" i="2" s="1"/>
  <c r="H25" i="2"/>
  <c r="G25" i="2" s="1"/>
  <c r="H61" i="2"/>
  <c r="G61" i="2" s="1"/>
  <c r="H95" i="2"/>
  <c r="G95" i="2" s="1"/>
  <c r="H130" i="2"/>
  <c r="G130" i="2" s="1"/>
  <c r="H163" i="2"/>
  <c r="G163" i="2" s="1"/>
  <c r="H198" i="2"/>
  <c r="G198" i="2" s="1"/>
  <c r="H39" i="2"/>
  <c r="G39" i="2" s="1"/>
  <c r="H75" i="2"/>
  <c r="G75" i="2" s="1"/>
  <c r="H110" i="2"/>
  <c r="G110" i="2" s="1"/>
  <c r="H143" i="2"/>
  <c r="G143" i="2" s="1"/>
  <c r="H178" i="2"/>
  <c r="G178" i="2" s="1"/>
  <c r="H212" i="2"/>
  <c r="G212" i="2" s="1"/>
  <c r="H247" i="2"/>
  <c r="G247" i="2" s="1"/>
  <c r="H282" i="2"/>
  <c r="G282" i="2" s="1"/>
  <c r="H315" i="2"/>
  <c r="G315" i="2" s="1"/>
  <c r="H36" i="2"/>
  <c r="G36" i="2" s="1"/>
  <c r="H123" i="2"/>
  <c r="G123" i="2" s="1"/>
  <c r="H304" i="2"/>
  <c r="G304" i="2" s="1"/>
  <c r="H108" i="2"/>
  <c r="G108" i="2" s="1"/>
  <c r="H296" i="2"/>
  <c r="G296" i="2" s="1"/>
  <c r="H32" i="2"/>
  <c r="G32" i="2" s="1"/>
  <c r="H67" i="2"/>
  <c r="G67" i="2" s="1"/>
  <c r="H101" i="2"/>
  <c r="G101" i="2" s="1"/>
  <c r="H136" i="2"/>
  <c r="G136" i="2" s="1"/>
  <c r="H171" i="2"/>
  <c r="G171" i="2" s="1"/>
  <c r="H205" i="2"/>
  <c r="G205" i="2" s="1"/>
  <c r="H240" i="2"/>
  <c r="G240" i="2" s="1"/>
  <c r="H275" i="2"/>
  <c r="G275" i="2" s="1"/>
  <c r="H308" i="2"/>
  <c r="G308" i="2" s="1"/>
  <c r="H341" i="2"/>
  <c r="G341" i="2" s="1"/>
  <c r="H295" i="2"/>
  <c r="G295" i="2" s="1"/>
  <c r="H262" i="2"/>
  <c r="G262" i="2" s="1"/>
  <c r="H33" i="2"/>
  <c r="G33" i="2" s="1"/>
  <c r="H68" i="2"/>
  <c r="G68" i="2" s="1"/>
  <c r="H102" i="2"/>
  <c r="G102" i="2" s="1"/>
  <c r="H137" i="2"/>
  <c r="G137" i="2" s="1"/>
  <c r="H172" i="2"/>
  <c r="G172" i="2" s="1"/>
  <c r="H206" i="2"/>
  <c r="G206" i="2" s="1"/>
  <c r="H241" i="2"/>
  <c r="G241" i="2" s="1"/>
  <c r="H276" i="2"/>
  <c r="G276" i="2" s="1"/>
  <c r="H309" i="2"/>
  <c r="G309" i="2" s="1"/>
  <c r="H342" i="2"/>
  <c r="G342" i="2" s="1"/>
  <c r="H345" i="2"/>
  <c r="G345" i="2" s="1"/>
  <c r="H280" i="2"/>
  <c r="G280" i="2" s="1"/>
  <c r="H34" i="2"/>
  <c r="G34" i="2" s="1"/>
  <c r="H69" i="2"/>
  <c r="G69" i="2" s="1"/>
  <c r="H103" i="2"/>
  <c r="G103" i="2" s="1"/>
  <c r="H138" i="2"/>
  <c r="G138" i="2" s="1"/>
  <c r="H173" i="2"/>
  <c r="G173" i="2" s="1"/>
  <c r="H207" i="2"/>
  <c r="G207" i="2" s="1"/>
  <c r="H242" i="2"/>
  <c r="G242" i="2" s="1"/>
  <c r="H277" i="2"/>
  <c r="G277" i="2" s="1"/>
  <c r="H310" i="2"/>
  <c r="G310" i="2" s="1"/>
  <c r="H343" i="2"/>
  <c r="G343" i="2" s="1"/>
  <c r="H261" i="2"/>
  <c r="G261" i="2" s="1"/>
  <c r="H133" i="2"/>
  <c r="G133" i="2" s="1"/>
  <c r="H330" i="2"/>
  <c r="G330" i="2" s="1"/>
  <c r="H44" i="2"/>
  <c r="G44" i="2" s="1"/>
  <c r="H79" i="2"/>
  <c r="G79" i="2" s="1"/>
  <c r="H114" i="2"/>
  <c r="G114" i="2" s="1"/>
  <c r="H148" i="2"/>
  <c r="G148" i="2" s="1"/>
  <c r="H182" i="2"/>
  <c r="G182" i="2" s="1"/>
  <c r="H216" i="2"/>
  <c r="G216" i="2" s="1"/>
  <c r="H251" i="2"/>
  <c r="G251" i="2" s="1"/>
  <c r="H286" i="2"/>
  <c r="G286" i="2" s="1"/>
  <c r="H319" i="2"/>
  <c r="G319" i="2" s="1"/>
  <c r="H63" i="2"/>
  <c r="G63" i="2" s="1"/>
  <c r="H287" i="2"/>
  <c r="G287" i="2" s="1"/>
  <c r="H141" i="2"/>
  <c r="G141" i="2" s="1"/>
  <c r="H321" i="2"/>
  <c r="G321" i="2" s="1"/>
  <c r="H47" i="2"/>
  <c r="G47" i="2" s="1"/>
  <c r="H82" i="2"/>
  <c r="G82" i="2" s="1"/>
  <c r="H117" i="2"/>
  <c r="G117" i="2" s="1"/>
  <c r="H151" i="2"/>
  <c r="G151" i="2" s="1"/>
  <c r="H185" i="2"/>
  <c r="G185" i="2" s="1"/>
  <c r="H219" i="2"/>
  <c r="G219" i="2" s="1"/>
  <c r="H254" i="2"/>
  <c r="G254" i="2" s="1"/>
  <c r="H289" i="2"/>
  <c r="G289" i="2" s="1"/>
  <c r="H322" i="2"/>
  <c r="G322" i="2" s="1"/>
  <c r="H45" i="2"/>
  <c r="G45" i="2" s="1"/>
  <c r="H132" i="2"/>
  <c r="G132" i="2" s="1"/>
  <c r="H279" i="2"/>
  <c r="G279" i="2" s="1"/>
  <c r="H116" i="2"/>
  <c r="G116" i="2" s="1"/>
  <c r="H305" i="2"/>
  <c r="G305" i="2" s="1"/>
  <c r="H14" i="2"/>
  <c r="G14" i="2" s="1"/>
  <c r="H48" i="2"/>
  <c r="G48" i="2" s="1"/>
  <c r="H83" i="2"/>
  <c r="G83" i="2" s="1"/>
  <c r="H118" i="2"/>
  <c r="G118" i="2" s="1"/>
  <c r="H152" i="2"/>
  <c r="G152" i="2" s="1"/>
  <c r="H187" i="2"/>
  <c r="G187" i="2" s="1"/>
  <c r="H222" i="2"/>
  <c r="G222" i="2" s="1"/>
  <c r="H256" i="2"/>
  <c r="G256" i="2" s="1"/>
  <c r="H290" i="2"/>
  <c r="G290" i="2" s="1"/>
  <c r="H324" i="2"/>
  <c r="G324" i="2" s="1"/>
  <c r="H80" i="2"/>
  <c r="G80" i="2" s="1"/>
  <c r="H157" i="2"/>
  <c r="G157" i="2" s="1"/>
  <c r="H337" i="2"/>
  <c r="G337" i="2" s="1"/>
  <c r="H166" i="2"/>
  <c r="G166" i="2" s="1"/>
  <c r="H346" i="2"/>
  <c r="G346" i="2" s="1"/>
  <c r="H40" i="2"/>
  <c r="G40" i="2" s="1"/>
  <c r="H76" i="2"/>
  <c r="G76" i="2" s="1"/>
  <c r="H111" i="2"/>
  <c r="G111" i="2" s="1"/>
  <c r="H144" i="2"/>
  <c r="G144" i="2" s="1"/>
  <c r="H179" i="2"/>
  <c r="G179" i="2" s="1"/>
  <c r="H213" i="2"/>
  <c r="G213" i="2" s="1"/>
  <c r="H248" i="2"/>
  <c r="G248" i="2" s="1"/>
  <c r="H283" i="2"/>
  <c r="G283" i="2" s="1"/>
  <c r="H316" i="2"/>
  <c r="G316" i="2" s="1"/>
  <c r="H53" i="2"/>
  <c r="G53" i="2" s="1"/>
  <c r="H64" i="2"/>
  <c r="G64" i="2" s="1"/>
  <c r="H313" i="2"/>
  <c r="G313" i="2" s="1"/>
  <c r="H41" i="2"/>
  <c r="G41" i="2" s="1"/>
  <c r="H77" i="2"/>
  <c r="G77" i="2" s="1"/>
  <c r="H112" i="2"/>
  <c r="G112" i="2" s="1"/>
  <c r="H145" i="2"/>
  <c r="G145" i="2" s="1"/>
  <c r="H180" i="2"/>
  <c r="G180" i="2" s="1"/>
  <c r="H214" i="2"/>
  <c r="G214" i="2" s="1"/>
  <c r="H249" i="2"/>
  <c r="G249" i="2" s="1"/>
  <c r="H284" i="2"/>
  <c r="G284" i="2" s="1"/>
  <c r="H317" i="2"/>
  <c r="G317" i="2" s="1"/>
  <c r="H27" i="2"/>
  <c r="G27" i="2" s="1"/>
  <c r="H37" i="2"/>
  <c r="G37" i="2" s="1"/>
  <c r="H338" i="2"/>
  <c r="G338" i="2" s="1"/>
  <c r="H42" i="2"/>
  <c r="G42" i="2" s="1"/>
  <c r="H78" i="2"/>
  <c r="G78" i="2" s="1"/>
  <c r="H113" i="2"/>
  <c r="G113" i="2" s="1"/>
  <c r="H146" i="2"/>
  <c r="G146" i="2" s="1"/>
  <c r="H181" i="2"/>
  <c r="G181" i="2" s="1"/>
  <c r="H215" i="2"/>
  <c r="G215" i="2" s="1"/>
  <c r="H250" i="2"/>
  <c r="G250" i="2" s="1"/>
  <c r="H285" i="2"/>
  <c r="G285" i="2" s="1"/>
  <c r="H318" i="2"/>
  <c r="G318" i="2" s="1"/>
  <c r="H19" i="2"/>
  <c r="G19" i="2" s="1"/>
  <c r="H312" i="2"/>
  <c r="G312" i="2" s="1"/>
  <c r="H176" i="2"/>
  <c r="G176" i="2" s="1"/>
  <c r="H18" i="2"/>
  <c r="G18" i="2" s="1"/>
  <c r="H52" i="2"/>
  <c r="G52" i="2" s="1"/>
  <c r="H87" i="2"/>
  <c r="G87" i="2" s="1"/>
  <c r="H122" i="2"/>
  <c r="G122" i="2" s="1"/>
  <c r="H156" i="2"/>
  <c r="G156" i="2" s="1"/>
  <c r="H191" i="2"/>
  <c r="G191" i="2" s="1"/>
  <c r="H226" i="2"/>
  <c r="G226" i="2" s="1"/>
  <c r="H260" i="2"/>
  <c r="G260" i="2" s="1"/>
  <c r="H294" i="2"/>
  <c r="G294" i="2" s="1"/>
  <c r="H328" i="2"/>
  <c r="G328" i="2" s="1"/>
  <c r="H140" i="2"/>
  <c r="G140" i="2" s="1"/>
  <c r="H320" i="2"/>
  <c r="G320" i="2" s="1"/>
  <c r="H184" i="2"/>
  <c r="G184" i="2" s="1"/>
  <c r="H21" i="2"/>
  <c r="G21" i="2" s="1"/>
  <c r="H55" i="2"/>
  <c r="G55" i="2" s="1"/>
  <c r="H91" i="2"/>
  <c r="G91" i="2" s="1"/>
  <c r="H125" i="2"/>
  <c r="G125" i="2" s="1"/>
  <c r="H159" i="2"/>
  <c r="G159" i="2" s="1"/>
  <c r="H194" i="2"/>
  <c r="G194" i="2" s="1"/>
  <c r="H229" i="2"/>
  <c r="G229" i="2" s="1"/>
  <c r="H263" i="2"/>
  <c r="G263" i="2" s="1"/>
  <c r="H297" i="2"/>
  <c r="G297" i="2" s="1"/>
  <c r="H331" i="2"/>
  <c r="G331" i="2" s="1"/>
  <c r="H71" i="2"/>
  <c r="G71" i="2" s="1"/>
  <c r="H175" i="2"/>
  <c r="G175" i="2" s="1"/>
  <c r="H329" i="2"/>
  <c r="G329" i="2" s="1"/>
  <c r="H158" i="2"/>
  <c r="G158" i="2" s="1"/>
  <c r="H92" i="2"/>
  <c r="G92" i="2" s="1"/>
  <c r="H230" i="2"/>
  <c r="G230" i="2" s="1"/>
  <c r="H88" i="2"/>
  <c r="G88" i="2" s="1"/>
  <c r="H15" i="2"/>
  <c r="G15" i="2" s="1"/>
  <c r="H153" i="2"/>
  <c r="G153" i="2" s="1"/>
  <c r="H291" i="2"/>
  <c r="G291" i="2" s="1"/>
  <c r="H16" i="2"/>
  <c r="G16" i="2" s="1"/>
  <c r="H154" i="2"/>
  <c r="G154" i="2" s="1"/>
  <c r="H292" i="2"/>
  <c r="G292" i="2" s="1"/>
  <c r="H17" i="2"/>
  <c r="G17" i="2" s="1"/>
  <c r="H155" i="2"/>
  <c r="G155" i="2" s="1"/>
  <c r="H259" i="2"/>
  <c r="G259" i="2" s="1"/>
  <c r="H327" i="2"/>
  <c r="G327" i="2" s="1"/>
  <c r="H20" i="2"/>
  <c r="G20" i="2" s="1"/>
  <c r="H26" i="2"/>
  <c r="G26" i="2" s="1"/>
  <c r="H96" i="2"/>
  <c r="G96" i="2" s="1"/>
  <c r="H164" i="2"/>
  <c r="G164" i="2" s="1"/>
  <c r="H234" i="2"/>
  <c r="G234" i="2" s="1"/>
  <c r="H303" i="2"/>
  <c r="G303" i="2" s="1"/>
  <c r="H192" i="2"/>
  <c r="G192" i="2" s="1"/>
  <c r="H236" i="2"/>
  <c r="G236" i="2" s="1"/>
  <c r="H65" i="2"/>
  <c r="G65" i="2" s="1"/>
  <c r="H134" i="2"/>
  <c r="G134" i="2" s="1"/>
  <c r="H202" i="2"/>
  <c r="G202" i="2" s="1"/>
  <c r="H271" i="2"/>
  <c r="G271" i="2" s="1"/>
  <c r="H339" i="2"/>
  <c r="G339" i="2" s="1"/>
  <c r="H200" i="2"/>
  <c r="G200" i="2" s="1"/>
  <c r="H210" i="2"/>
  <c r="G210" i="2" s="1"/>
  <c r="H127" i="2"/>
  <c r="G127" i="2" s="1"/>
  <c r="H264" i="2"/>
  <c r="G264" i="2" s="1"/>
  <c r="H209" i="2"/>
  <c r="G209" i="2" s="1"/>
  <c r="H49" i="2"/>
  <c r="G49" i="2" s="1"/>
  <c r="H188" i="2"/>
  <c r="G188" i="2" s="1"/>
  <c r="H325" i="2"/>
  <c r="G325" i="2" s="1"/>
  <c r="H50" i="2"/>
  <c r="G50" i="2" s="1"/>
  <c r="H189" i="2"/>
  <c r="G189" i="2" s="1"/>
  <c r="H326" i="2"/>
  <c r="G326" i="2" s="1"/>
  <c r="H51" i="2"/>
  <c r="G51" i="2" s="1"/>
  <c r="H190" i="2"/>
  <c r="G190" i="2" s="1"/>
  <c r="H267" i="2"/>
  <c r="G267" i="2" s="1"/>
  <c r="H335" i="2"/>
  <c r="G335" i="2" s="1"/>
  <c r="H90" i="2"/>
  <c r="G90" i="2" s="1"/>
  <c r="H35" i="2"/>
  <c r="G35" i="2" s="1"/>
  <c r="H106" i="2"/>
  <c r="G106" i="2" s="1"/>
  <c r="H174" i="2"/>
  <c r="G174" i="2" s="1"/>
  <c r="H243" i="2"/>
  <c r="G243" i="2" s="1"/>
  <c r="H311" i="2"/>
  <c r="G311" i="2" s="1"/>
  <c r="H244" i="2"/>
  <c r="G244" i="2" s="1"/>
  <c r="H288" i="2"/>
  <c r="G288" i="2" s="1"/>
  <c r="H73" i="2"/>
  <c r="G73" i="2" s="1"/>
  <c r="H142" i="2"/>
  <c r="G142" i="2" s="1"/>
  <c r="H211" i="2"/>
  <c r="G211" i="2" s="1"/>
  <c r="H281" i="2"/>
  <c r="G281" i="2" s="1"/>
  <c r="H347" i="2"/>
  <c r="G347" i="2" s="1"/>
  <c r="H235" i="2"/>
  <c r="G235" i="2" s="1"/>
  <c r="H253" i="2"/>
  <c r="G253" i="2" s="1"/>
  <c r="H56" i="2"/>
  <c r="G56" i="2" s="1"/>
  <c r="H119" i="2"/>
  <c r="G119" i="2" s="1"/>
  <c r="H124" i="2"/>
  <c r="G124" i="2" s="1"/>
  <c r="H258" i="2"/>
  <c r="G258" i="2" s="1"/>
  <c r="H121" i="2"/>
  <c r="G121" i="2" s="1"/>
  <c r="H217" i="2"/>
  <c r="G217" i="2" s="1"/>
  <c r="H70" i="2"/>
  <c r="G70" i="2" s="1"/>
  <c r="H208" i="2"/>
  <c r="G208" i="2" s="1"/>
  <c r="H344" i="2"/>
  <c r="G344" i="2" s="1"/>
  <c r="H38" i="2"/>
  <c r="G38" i="2" s="1"/>
  <c r="H109" i="2"/>
  <c r="G109" i="2" s="1"/>
  <c r="H177" i="2"/>
  <c r="G177" i="2" s="1"/>
  <c r="H314" i="2"/>
  <c r="G314" i="2" s="1"/>
  <c r="H115" i="2"/>
  <c r="G115" i="2" s="1"/>
  <c r="H22" i="2"/>
  <c r="G22" i="2" s="1"/>
  <c r="H160" i="2"/>
  <c r="G160" i="2" s="1"/>
  <c r="H299" i="2"/>
  <c r="G299" i="2" s="1"/>
  <c r="H54" i="2"/>
  <c r="G54" i="2" s="1"/>
  <c r="H84" i="2"/>
  <c r="G84" i="2" s="1"/>
  <c r="H223" i="2"/>
  <c r="G223" i="2" s="1"/>
  <c r="H165" i="2"/>
  <c r="G165" i="2" s="1"/>
  <c r="H85" i="2"/>
  <c r="G85" i="2" s="1"/>
  <c r="H224" i="2"/>
  <c r="G224" i="2" s="1"/>
  <c r="H183" i="2"/>
  <c r="G183" i="2" s="1"/>
  <c r="H86" i="2"/>
  <c r="G86" i="2" s="1"/>
  <c r="H225" i="2"/>
  <c r="G225" i="2" s="1"/>
  <c r="H293" i="2"/>
  <c r="G293" i="2" s="1"/>
  <c r="H149" i="2"/>
  <c r="G149" i="2" s="1"/>
  <c r="H228" i="2"/>
  <c r="G228" i="2" s="1"/>
  <c r="H62" i="2"/>
  <c r="G62" i="2" s="1"/>
  <c r="H131" i="2"/>
  <c r="G131" i="2" s="1"/>
  <c r="H199" i="2"/>
  <c r="G199" i="2" s="1"/>
  <c r="H268" i="2"/>
  <c r="G268" i="2" s="1"/>
  <c r="H336" i="2"/>
  <c r="G336" i="2" s="1"/>
  <c r="H29" i="2"/>
  <c r="G29" i="2" s="1"/>
  <c r="H30" i="2"/>
  <c r="G30" i="2" s="1"/>
  <c r="H99" i="2"/>
  <c r="G99" i="2" s="1"/>
  <c r="H167" i="2"/>
  <c r="G167" i="2" s="1"/>
  <c r="H237" i="2"/>
  <c r="G237" i="2" s="1"/>
  <c r="H306" i="2"/>
  <c r="G306" i="2" s="1"/>
  <c r="H97" i="2"/>
  <c r="G97" i="2" s="1"/>
  <c r="H46" i="2"/>
  <c r="G46" i="2" s="1"/>
  <c r="H195" i="2"/>
  <c r="G195" i="2" s="1"/>
  <c r="H332" i="2"/>
  <c r="G332" i="2" s="1"/>
  <c r="H201" i="2"/>
  <c r="G201" i="2" s="1"/>
  <c r="H257" i="2"/>
  <c r="G257" i="2" s="1"/>
  <c r="H120" i="2"/>
  <c r="G120" i="2" s="1"/>
  <c r="H150" i="2"/>
  <c r="G150" i="2" s="1"/>
  <c r="H233" i="2"/>
  <c r="G233" i="2" s="1"/>
  <c r="H302" i="2"/>
  <c r="G302" i="2" s="1"/>
  <c r="H270" i="2"/>
  <c r="G270" i="2" s="1"/>
  <c r="H139" i="2"/>
  <c r="G139" i="2" s="1"/>
  <c r="H278" i="2"/>
  <c r="G278" i="2" s="1"/>
  <c r="H98" i="2"/>
  <c r="G98" i="2" s="1"/>
  <c r="H246" i="2"/>
  <c r="G246" i="2" s="1"/>
  <c r="H72" i="2"/>
  <c r="G72" i="2" s="1"/>
  <c r="G349" i="2" l="1"/>
</calcChain>
</file>

<file path=xl/sharedStrings.xml><?xml version="1.0" encoding="utf-8"?>
<sst xmlns="http://schemas.openxmlformats.org/spreadsheetml/2006/main" count="584" uniqueCount="432">
  <si>
    <t>Maybury Mansions Condominium, Inc.</t>
  </si>
  <si>
    <t>Adopted Operating Budget - January 1, 2023 - December 31, 2023</t>
  </si>
  <si>
    <t>Adopted</t>
  </si>
  <si>
    <t>Proposed</t>
  </si>
  <si>
    <t>Income</t>
  </si>
  <si>
    <t>Account</t>
  </si>
  <si>
    <t>Annual Budget</t>
  </si>
  <si>
    <t>Monthly Budget</t>
  </si>
  <si>
    <t>6310 - Maintenance Assessments with Reserves</t>
  </si>
  <si>
    <r>
      <t xml:space="preserve">6311 - Maintenance Assessments </t>
    </r>
    <r>
      <rPr>
        <b/>
        <u/>
        <sz val="12"/>
        <rFont val="Calibri"/>
        <family val="2"/>
        <scheme val="minor"/>
      </rPr>
      <t>NO</t>
    </r>
    <r>
      <rPr>
        <sz val="12"/>
        <rFont val="Calibri"/>
        <family val="2"/>
        <scheme val="minor"/>
      </rPr>
      <t xml:space="preserve"> Reserves</t>
    </r>
  </si>
  <si>
    <t>06360 - Misc. Owner Income</t>
  </si>
  <si>
    <t>06390 - Owner Interest Income</t>
  </si>
  <si>
    <t>06410 - Cable TV Income</t>
  </si>
  <si>
    <t>06450 - Rental Income</t>
  </si>
  <si>
    <t>06510 - Locker Rental Income</t>
  </si>
  <si>
    <t>06810 - Laundry Income</t>
  </si>
  <si>
    <t>Total Revenues with Reserves</t>
  </si>
  <si>
    <t>Total Revenues NO Reserves</t>
  </si>
  <si>
    <t xml:space="preserve"> </t>
  </si>
  <si>
    <t>General Administrative Expenses</t>
  </si>
  <si>
    <t>Utilities</t>
  </si>
  <si>
    <t>Maintenance</t>
  </si>
  <si>
    <t>Total Expenses</t>
  </si>
  <si>
    <t>Reserve Funding Expenses</t>
  </si>
  <si>
    <t>Total Reserve Funding</t>
  </si>
  <si>
    <t>Total Expenses + Reserves</t>
  </si>
  <si>
    <t>Proposed 2023 Maintenance Payments By Unit</t>
  </si>
  <si>
    <t>Annual Maintenance Revenues WITHOUT Reserves</t>
  </si>
  <si>
    <t>Annual Maintenance Revenues WITH FULL Reserves</t>
  </si>
  <si>
    <t>COLUMN A</t>
  </si>
  <si>
    <t>COLUMN B</t>
  </si>
  <si>
    <t>COLUMN C</t>
  </si>
  <si>
    <t>COLUMN D</t>
  </si>
  <si>
    <t>Annual</t>
  </si>
  <si>
    <t>Monthly</t>
  </si>
  <si>
    <t>Unit</t>
  </si>
  <si>
    <t>% Ownership</t>
  </si>
  <si>
    <t>Cable TV</t>
  </si>
  <si>
    <t>WITHOUT</t>
  </si>
  <si>
    <t>WITH</t>
  </si>
  <si>
    <t>Reserves</t>
  </si>
  <si>
    <t>A Building</t>
  </si>
  <si>
    <t>A-101</t>
  </si>
  <si>
    <t>A-102</t>
  </si>
  <si>
    <t>A-103</t>
  </si>
  <si>
    <t>A-104</t>
  </si>
  <si>
    <t>A-105</t>
  </si>
  <si>
    <t>A-106</t>
  </si>
  <si>
    <t>A-107</t>
  </si>
  <si>
    <t>A-108</t>
  </si>
  <si>
    <t>A-109</t>
  </si>
  <si>
    <t>A-110</t>
  </si>
  <si>
    <t>A-111</t>
  </si>
  <si>
    <t>A-112</t>
  </si>
  <si>
    <t>A-114</t>
  </si>
  <si>
    <t>A-115</t>
  </si>
  <si>
    <t>A-201</t>
  </si>
  <si>
    <t>A-202</t>
  </si>
  <si>
    <t>A-203</t>
  </si>
  <si>
    <t>A-204</t>
  </si>
  <si>
    <t>A-205</t>
  </si>
  <si>
    <t>A-206</t>
  </si>
  <si>
    <t>A-207</t>
  </si>
  <si>
    <t>A-208</t>
  </si>
  <si>
    <t>A-209</t>
  </si>
  <si>
    <t>A-210</t>
  </si>
  <si>
    <t>A-211</t>
  </si>
  <si>
    <t>A-212</t>
  </si>
  <si>
    <t>A-214</t>
  </si>
  <si>
    <t>A-215</t>
  </si>
  <si>
    <t>A-301</t>
  </si>
  <si>
    <t>A-302</t>
  </si>
  <si>
    <t>A-303</t>
  </si>
  <si>
    <t>A-304</t>
  </si>
  <si>
    <t>A-305</t>
  </si>
  <si>
    <t>A-306</t>
  </si>
  <si>
    <t>A-307</t>
  </si>
  <si>
    <t>A-308</t>
  </si>
  <si>
    <t>A-309</t>
  </si>
  <si>
    <t>A-310</t>
  </si>
  <si>
    <t>A-311</t>
  </si>
  <si>
    <t>A-312</t>
  </si>
  <si>
    <t>A-314</t>
  </si>
  <si>
    <t>A-315</t>
  </si>
  <si>
    <t>B Building</t>
  </si>
  <si>
    <t>B-101</t>
  </si>
  <si>
    <t>B-102</t>
  </si>
  <si>
    <t>B-103</t>
  </si>
  <si>
    <t>B-104</t>
  </si>
  <si>
    <t>B-105</t>
  </si>
  <si>
    <t>B-106</t>
  </si>
  <si>
    <t>B-107</t>
  </si>
  <si>
    <t>B-108</t>
  </si>
  <si>
    <t>B-109</t>
  </si>
  <si>
    <t>B-110</t>
  </si>
  <si>
    <t>B-111</t>
  </si>
  <si>
    <t>B-112</t>
  </si>
  <si>
    <t>B-114</t>
  </si>
  <si>
    <t>B-115</t>
  </si>
  <si>
    <t>B-201</t>
  </si>
  <si>
    <t>B-202</t>
  </si>
  <si>
    <t>B-203</t>
  </si>
  <si>
    <t>B-204</t>
  </si>
  <si>
    <t>B-205</t>
  </si>
  <si>
    <t>B-206</t>
  </si>
  <si>
    <t xml:space="preserve">  </t>
  </si>
  <si>
    <t>B-207</t>
  </si>
  <si>
    <t>B-208</t>
  </si>
  <si>
    <t>B-209</t>
  </si>
  <si>
    <t>B-210</t>
  </si>
  <si>
    <t>B-211</t>
  </si>
  <si>
    <t>B-212</t>
  </si>
  <si>
    <t>B-214</t>
  </si>
  <si>
    <t>B-215</t>
  </si>
  <si>
    <t>B-301</t>
  </si>
  <si>
    <t>B-302</t>
  </si>
  <si>
    <t>B-303</t>
  </si>
  <si>
    <t>B-304</t>
  </si>
  <si>
    <t>B-305</t>
  </si>
  <si>
    <t>B-306</t>
  </si>
  <si>
    <t>B-307</t>
  </si>
  <si>
    <t>B-308</t>
  </si>
  <si>
    <t>B-309</t>
  </si>
  <si>
    <t>B-310</t>
  </si>
  <si>
    <t>B-311</t>
  </si>
  <si>
    <t>B-312</t>
  </si>
  <si>
    <t>B-314</t>
  </si>
  <si>
    <t>B-315</t>
  </si>
  <si>
    <t>C Building</t>
  </si>
  <si>
    <t>C-101</t>
  </si>
  <si>
    <t>C-102</t>
  </si>
  <si>
    <t>C-103</t>
  </si>
  <si>
    <t>C-104</t>
  </si>
  <si>
    <t>C-105</t>
  </si>
  <si>
    <t>C-106</t>
  </si>
  <si>
    <t>C-107</t>
  </si>
  <si>
    <t>C-108</t>
  </si>
  <si>
    <t>C-109</t>
  </si>
  <si>
    <t>C-110</t>
  </si>
  <si>
    <t>C-111</t>
  </si>
  <si>
    <t>C-112</t>
  </si>
  <si>
    <t>C-114</t>
  </si>
  <si>
    <t>C-115</t>
  </si>
  <si>
    <t>C-116</t>
  </si>
  <si>
    <t>C-117</t>
  </si>
  <si>
    <t>C-118</t>
  </si>
  <si>
    <t>C-119</t>
  </si>
  <si>
    <t>C-120</t>
  </si>
  <si>
    <t>C-121</t>
  </si>
  <si>
    <t>C-201</t>
  </si>
  <si>
    <t>C-202</t>
  </si>
  <si>
    <t>C-203</t>
  </si>
  <si>
    <t>C-204</t>
  </si>
  <si>
    <t>C-205</t>
  </si>
  <si>
    <t>C-206</t>
  </si>
  <si>
    <t>C-207</t>
  </si>
  <si>
    <t>C-208</t>
  </si>
  <si>
    <t>C-209</t>
  </si>
  <si>
    <t>C-210</t>
  </si>
  <si>
    <t>C-211</t>
  </si>
  <si>
    <t>C-212</t>
  </si>
  <si>
    <t>C-214</t>
  </si>
  <si>
    <t>C-215</t>
  </si>
  <si>
    <t>C-216</t>
  </si>
  <si>
    <t>C-217</t>
  </si>
  <si>
    <t>C-218</t>
  </si>
  <si>
    <t>C-219</t>
  </si>
  <si>
    <t>C-220</t>
  </si>
  <si>
    <t>C-221</t>
  </si>
  <si>
    <t>C-301</t>
  </si>
  <si>
    <t>C-302</t>
  </si>
  <si>
    <t>C-303</t>
  </si>
  <si>
    <t>C-304</t>
  </si>
  <si>
    <t>C-305</t>
  </si>
  <si>
    <t>C-306</t>
  </si>
  <si>
    <t>C-307</t>
  </si>
  <si>
    <t>C-308</t>
  </si>
  <si>
    <t>C-309</t>
  </si>
  <si>
    <t>C-310</t>
  </si>
  <si>
    <t>C-311</t>
  </si>
  <si>
    <t>C-312</t>
  </si>
  <si>
    <t>C-314</t>
  </si>
  <si>
    <t>C-315</t>
  </si>
  <si>
    <t>C-316</t>
  </si>
  <si>
    <t>C-317</t>
  </si>
  <si>
    <t>C-318</t>
  </si>
  <si>
    <t>C-319</t>
  </si>
  <si>
    <t>C-320</t>
  </si>
  <si>
    <t>C-321</t>
  </si>
  <si>
    <t>D Building</t>
  </si>
  <si>
    <t>D-101</t>
  </si>
  <si>
    <t>D-102</t>
  </si>
  <si>
    <t>D-103</t>
  </si>
  <si>
    <t>D-104</t>
  </si>
  <si>
    <t>D-105</t>
  </si>
  <si>
    <t>D-106</t>
  </si>
  <si>
    <t>D-107</t>
  </si>
  <si>
    <t>D-108</t>
  </si>
  <si>
    <t>D-109</t>
  </si>
  <si>
    <t>D-110</t>
  </si>
  <si>
    <t>D-111</t>
  </si>
  <si>
    <t>D-112</t>
  </si>
  <si>
    <t>D-114</t>
  </si>
  <si>
    <t>D-115</t>
  </si>
  <si>
    <t>D-116</t>
  </si>
  <si>
    <t>D-117</t>
  </si>
  <si>
    <t>D-201</t>
  </si>
  <si>
    <t>D-202</t>
  </si>
  <si>
    <t>D-203</t>
  </si>
  <si>
    <t>D-204</t>
  </si>
  <si>
    <t>D-205</t>
  </si>
  <si>
    <t>D-206</t>
  </si>
  <si>
    <t>D-207</t>
  </si>
  <si>
    <t>D-208</t>
  </si>
  <si>
    <t>D-209</t>
  </si>
  <si>
    <t>D-210</t>
  </si>
  <si>
    <t>D-211</t>
  </si>
  <si>
    <t>D-212</t>
  </si>
  <si>
    <t>D-214</t>
  </si>
  <si>
    <t>D-215</t>
  </si>
  <si>
    <t>D-216</t>
  </si>
  <si>
    <t>D-217</t>
  </si>
  <si>
    <t>D-301</t>
  </si>
  <si>
    <t>D-302</t>
  </si>
  <si>
    <t>D-303</t>
  </si>
  <si>
    <t>D-304</t>
  </si>
  <si>
    <t>D-305</t>
  </si>
  <si>
    <t>D-306</t>
  </si>
  <si>
    <t>D-307</t>
  </si>
  <si>
    <t>D-308</t>
  </si>
  <si>
    <t>D-309</t>
  </si>
  <si>
    <t>D-310</t>
  </si>
  <si>
    <t>D-311</t>
  </si>
  <si>
    <t>D-312</t>
  </si>
  <si>
    <t>D-314</t>
  </si>
  <si>
    <t>D-315</t>
  </si>
  <si>
    <t>D-316</t>
  </si>
  <si>
    <t>D-317</t>
  </si>
  <si>
    <t>E Building</t>
  </si>
  <si>
    <t>E-101</t>
  </si>
  <si>
    <t>E-102</t>
  </si>
  <si>
    <t>E-103</t>
  </si>
  <si>
    <t>E-104</t>
  </si>
  <si>
    <t>E-105</t>
  </si>
  <si>
    <t>E-106</t>
  </si>
  <si>
    <t>E-107</t>
  </si>
  <si>
    <t>E-108</t>
  </si>
  <si>
    <t>E-109</t>
  </si>
  <si>
    <t>E-110</t>
  </si>
  <si>
    <t>E-111</t>
  </si>
  <si>
    <t>E-112</t>
  </si>
  <si>
    <t>E-114</t>
  </si>
  <si>
    <t>E-115</t>
  </si>
  <si>
    <t>E-116</t>
  </si>
  <si>
    <t>E-117</t>
  </si>
  <si>
    <t>E-201</t>
  </si>
  <si>
    <t>E-202</t>
  </si>
  <si>
    <t>E-203</t>
  </si>
  <si>
    <t>E-204</t>
  </si>
  <si>
    <t>E-205</t>
  </si>
  <si>
    <t>E-206</t>
  </si>
  <si>
    <t>E-207</t>
  </si>
  <si>
    <t>E-208</t>
  </si>
  <si>
    <t>E-209</t>
  </si>
  <si>
    <t>E-210</t>
  </si>
  <si>
    <t>E-211</t>
  </si>
  <si>
    <t>E-212</t>
  </si>
  <si>
    <t>E-214</t>
  </si>
  <si>
    <t>E-215</t>
  </si>
  <si>
    <t>E-216</t>
  </si>
  <si>
    <t>E-217</t>
  </si>
  <si>
    <t>E-301</t>
  </si>
  <si>
    <t>E-302</t>
  </si>
  <si>
    <t>E-303</t>
  </si>
  <si>
    <t>E-304</t>
  </si>
  <si>
    <t>E-305</t>
  </si>
  <si>
    <t>E-306</t>
  </si>
  <si>
    <t>E-307</t>
  </si>
  <si>
    <t>E-308</t>
  </si>
  <si>
    <t>E-309</t>
  </si>
  <si>
    <t>E-310</t>
  </si>
  <si>
    <t>E-311</t>
  </si>
  <si>
    <t>E-312</t>
  </si>
  <si>
    <t>E-314</t>
  </si>
  <si>
    <t>E-315</t>
  </si>
  <si>
    <t>E-316</t>
  </si>
  <si>
    <t>E-317</t>
  </si>
  <si>
    <t>F Building</t>
  </si>
  <si>
    <t>F-101</t>
  </si>
  <si>
    <t>F-102</t>
  </si>
  <si>
    <t>F-103</t>
  </si>
  <si>
    <t>F-104</t>
  </si>
  <si>
    <t>F-105</t>
  </si>
  <si>
    <t>F-106</t>
  </si>
  <si>
    <t>F-107</t>
  </si>
  <si>
    <t>F-108</t>
  </si>
  <si>
    <t>F-109</t>
  </si>
  <si>
    <t>F-110</t>
  </si>
  <si>
    <t>F-111</t>
  </si>
  <si>
    <t>F-112</t>
  </si>
  <si>
    <t>F-114</t>
  </si>
  <si>
    <t>F-115</t>
  </si>
  <si>
    <t>F-116</t>
  </si>
  <si>
    <t>F-117</t>
  </si>
  <si>
    <t>F-118</t>
  </si>
  <si>
    <t>F-119</t>
  </si>
  <si>
    <t>F-120</t>
  </si>
  <si>
    <t>F-121</t>
  </si>
  <si>
    <t>F-122</t>
  </si>
  <si>
    <t>F-123</t>
  </si>
  <si>
    <t>F-124</t>
  </si>
  <si>
    <t>F-125</t>
  </si>
  <si>
    <t>F-201</t>
  </si>
  <si>
    <t>F-202</t>
  </si>
  <si>
    <t>F-203</t>
  </si>
  <si>
    <t>F-204</t>
  </si>
  <si>
    <t>F-205</t>
  </si>
  <si>
    <t>F-206</t>
  </si>
  <si>
    <t>F-207</t>
  </si>
  <si>
    <t>F-208</t>
  </si>
  <si>
    <t>F-209</t>
  </si>
  <si>
    <t>F-210</t>
  </si>
  <si>
    <t>F-211</t>
  </si>
  <si>
    <t>F-212</t>
  </si>
  <si>
    <t>F-214</t>
  </si>
  <si>
    <t>F-215</t>
  </si>
  <si>
    <t>F-216</t>
  </si>
  <si>
    <t>F-217</t>
  </si>
  <si>
    <t>F-218</t>
  </si>
  <si>
    <t>F-219</t>
  </si>
  <si>
    <t>F-220</t>
  </si>
  <si>
    <t>F-221</t>
  </si>
  <si>
    <t>F-222</t>
  </si>
  <si>
    <t>F-223</t>
  </si>
  <si>
    <t>F-224</t>
  </si>
  <si>
    <t>F-225</t>
  </si>
  <si>
    <t>F-301</t>
  </si>
  <si>
    <t>F-302</t>
  </si>
  <si>
    <t>F-304</t>
  </si>
  <si>
    <t>F-305</t>
  </si>
  <si>
    <t>F-306</t>
  </si>
  <si>
    <t>F-307</t>
  </si>
  <si>
    <t>F-308</t>
  </si>
  <si>
    <t>F-309</t>
  </si>
  <si>
    <t>F-310</t>
  </si>
  <si>
    <t>F-311</t>
  </si>
  <si>
    <t>F-312</t>
  </si>
  <si>
    <t>F-314</t>
  </si>
  <si>
    <t>F-315</t>
  </si>
  <si>
    <t>F-316</t>
  </si>
  <si>
    <t>F-317</t>
  </si>
  <si>
    <t>F-318</t>
  </si>
  <si>
    <t>F-319</t>
  </si>
  <si>
    <t>F-320</t>
  </si>
  <si>
    <t>F-321</t>
  </si>
  <si>
    <t>F-322</t>
  </si>
  <si>
    <t>F-323</t>
  </si>
  <si>
    <t>F-324</t>
  </si>
  <si>
    <t>F-325</t>
  </si>
  <si>
    <t>Totals</t>
  </si>
  <si>
    <t>Proposed 2023 - Reserves Schedule</t>
  </si>
  <si>
    <t>Estimated</t>
  </si>
  <si>
    <t>Total Useful</t>
  </si>
  <si>
    <t>Remaining</t>
  </si>
  <si>
    <t>Replacement</t>
  </si>
  <si>
    <t>Fund Balance</t>
  </si>
  <si>
    <t>Required</t>
  </si>
  <si>
    <t>Reserve Type</t>
  </si>
  <si>
    <t>Life</t>
  </si>
  <si>
    <t>Useful Life</t>
  </si>
  <si>
    <t>Cost</t>
  </si>
  <si>
    <t>Jan. 1, 2023</t>
  </si>
  <si>
    <t>Funding</t>
  </si>
  <si>
    <t>05010 - Reserves - Unallocated</t>
  </si>
  <si>
    <t>5020/9915 - Paving/Sealcoat Reserve</t>
  </si>
  <si>
    <t>5035/9935 - Insurance Reserve</t>
  </si>
  <si>
    <t>5080/9970 - Elevator Reserve</t>
  </si>
  <si>
    <t>5090/9940 - Pool Reserve</t>
  </si>
  <si>
    <t>5210/9960 - Roof Reserve</t>
  </si>
  <si>
    <t>5220/9965 - Painting Reserve</t>
  </si>
  <si>
    <t>5290 - Less Reserve Interest</t>
  </si>
  <si>
    <t>as of 10/31/22</t>
  </si>
  <si>
    <t>X</t>
  </si>
  <si>
    <t>(X ÷ months * 12)</t>
  </si>
  <si>
    <t>Partial Yr</t>
  </si>
  <si>
    <t>GL &amp; Name</t>
  </si>
  <si>
    <t>Total</t>
  </si>
  <si>
    <t>Average</t>
  </si>
  <si>
    <t>Projection</t>
  </si>
  <si>
    <t>Budget</t>
  </si>
  <si>
    <t>Notes</t>
  </si>
  <si>
    <t>07010 - Management Fees</t>
  </si>
  <si>
    <t>based on expenses</t>
  </si>
  <si>
    <t>07015 - Accounting Fees</t>
  </si>
  <si>
    <t>2371.20/month</t>
  </si>
  <si>
    <t>07140 - Audit/Tax Return Fees</t>
  </si>
  <si>
    <t>07160 - Legal Fees</t>
  </si>
  <si>
    <t>07250 - Bank Charges</t>
  </si>
  <si>
    <t>07260 - Office Supplies/Postage/Mailings</t>
  </si>
  <si>
    <t>07280 - Insurance</t>
  </si>
  <si>
    <t>07420 - Property Taxes</t>
  </si>
  <si>
    <t>associations don’t pay property taxes</t>
  </si>
  <si>
    <t>07440 - Licenses, Fees &amp; Permits</t>
  </si>
  <si>
    <t>07450 - Income Taxes</t>
  </si>
  <si>
    <t>07890 - Misc. G &amp; A</t>
  </si>
  <si>
    <t>Budget level too high</t>
  </si>
  <si>
    <t>08350 - Recreation Room - Maintenance</t>
  </si>
  <si>
    <t>Match last year</t>
  </si>
  <si>
    <t>08610 - Salaries - Office</t>
  </si>
  <si>
    <t>08620 - Salaries - Maintenance</t>
  </si>
  <si>
    <t>08630 - Payroll Taxes</t>
  </si>
  <si>
    <t>08650 - Insurance - Workers Compensation</t>
  </si>
  <si>
    <t>moved to 7280</t>
  </si>
  <si>
    <t>08910 - Electricity</t>
  </si>
  <si>
    <t>08930 - Water &amp; Sewer</t>
  </si>
  <si>
    <t>08950 - Gas</t>
  </si>
  <si>
    <t>08970 - Cable TV</t>
  </si>
  <si>
    <t>contracted</t>
  </si>
  <si>
    <t>08990 - Telephone</t>
  </si>
  <si>
    <t>09040 - Pool Repairs &amp; Supplies</t>
  </si>
  <si>
    <t>09110 - Gen. Maint. &amp; Repair</t>
  </si>
  <si>
    <t>09250 - Maintenance Supplies</t>
  </si>
  <si>
    <t>09610 - Lawn Maint. &amp; Landscaping</t>
  </si>
  <si>
    <t>2700/month</t>
  </si>
  <si>
    <t>09620 - Pool Operation &amp; Mgmt.</t>
  </si>
  <si>
    <t>550/month</t>
  </si>
  <si>
    <t>09640 - Elevator Maintenance</t>
  </si>
  <si>
    <t>09700 - Trash Removal</t>
  </si>
  <si>
    <t>about 2250/month</t>
  </si>
  <si>
    <t>09750 - Pest Control/Extermination</t>
  </si>
  <si>
    <t>09850 - Janitorial Services</t>
  </si>
  <si>
    <t>3640/month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</si>
</sst>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0"/>
    <numFmt numFmtId="165" formatCode="0.000"/>
    <numFmt numFmtId="166" formatCode="0.0%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2"/>
      <name val="Calibri"/>
      <family val="2"/>
      <scheme val="minor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44" fontId="4" fillId="0" borderId="0" xfId="1" applyFont="1"/>
    <xf numFmtId="0" fontId="4" fillId="0" borderId="0" xfId="0" applyFont="1"/>
    <xf numFmtId="0" fontId="4" fillId="0" borderId="0" xfId="0" applyFont="1" applyAlignment="1">
      <alignment horizontal="center"/>
    </xf>
    <xf numFmtId="44" fontId="4" fillId="0" borderId="0" xfId="1" applyFont="1" applyAlignment="1">
      <alignment horizontal="center"/>
    </xf>
    <xf numFmtId="1" fontId="4" fillId="0" borderId="0" xfId="1" applyNumberFormat="1" applyFont="1"/>
    <xf numFmtId="39" fontId="4" fillId="0" borderId="0" xfId="0" applyNumberFormat="1" applyFont="1"/>
    <xf numFmtId="166" fontId="4" fillId="0" borderId="0" xfId="2" applyNumberFormat="1" applyFont="1"/>
    <xf numFmtId="44" fontId="5" fillId="0" borderId="0" xfId="1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1" applyFont="1" applyBorder="1"/>
    <xf numFmtId="0" fontId="4" fillId="0" borderId="1" xfId="0" applyFont="1" applyBorder="1"/>
    <xf numFmtId="165" fontId="4" fillId="0" borderId="0" xfId="0" applyNumberFormat="1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44" fontId="4" fillId="0" borderId="0" xfId="0" applyNumberFormat="1" applyFont="1"/>
    <xf numFmtId="39" fontId="4" fillId="0" borderId="1" xfId="0" applyNumberFormat="1" applyFont="1" applyBorder="1" applyAlignment="1">
      <alignment horizontal="center"/>
    </xf>
    <xf numFmtId="39" fontId="4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15" fontId="3" fillId="0" borderId="0" xfId="0" applyNumberFormat="1" applyFont="1" applyAlignment="1">
      <alignment horizontal="center"/>
    </xf>
    <xf numFmtId="15" fontId="3" fillId="0" borderId="2" xfId="0" applyNumberFormat="1" applyFont="1" applyBorder="1" applyAlignment="1">
      <alignment horizontal="center"/>
    </xf>
    <xf numFmtId="44" fontId="4" fillId="0" borderId="2" xfId="1" applyFont="1" applyBorder="1"/>
    <xf numFmtId="0" fontId="4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4" fillId="0" borderId="4" xfId="0" applyFont="1" applyBorder="1"/>
    <xf numFmtId="44" fontId="4" fillId="0" borderId="4" xfId="1" applyFont="1" applyBorder="1"/>
    <xf numFmtId="44" fontId="4" fillId="0" borderId="5" xfId="1" applyFont="1" applyBorder="1"/>
    <xf numFmtId="0" fontId="4" fillId="0" borderId="2" xfId="0" applyFont="1" applyBorder="1"/>
    <xf numFmtId="0" fontId="3" fillId="0" borderId="1" xfId="0" applyFont="1" applyBorder="1" applyAlignment="1">
      <alignment horizontal="left"/>
    </xf>
    <xf numFmtId="44" fontId="4" fillId="0" borderId="0" xfId="1" applyFont="1" applyBorder="1"/>
    <xf numFmtId="44" fontId="4" fillId="0" borderId="0" xfId="1" applyFont="1" applyFill="1" applyBorder="1"/>
    <xf numFmtId="44" fontId="4" fillId="0" borderId="3" xfId="1" applyFont="1" applyBorder="1"/>
    <xf numFmtId="44" fontId="3" fillId="0" borderId="0" xfId="1" applyFont="1"/>
    <xf numFmtId="44" fontId="3" fillId="0" borderId="2" xfId="1" applyFont="1" applyBorder="1"/>
    <xf numFmtId="44" fontId="3" fillId="0" borderId="0" xfId="1" applyFont="1" applyBorder="1"/>
    <xf numFmtId="0" fontId="4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44" fontId="3" fillId="0" borderId="1" xfId="1" applyFont="1" applyBorder="1"/>
    <xf numFmtId="44" fontId="3" fillId="0" borderId="3" xfId="1" applyFont="1" applyBorder="1"/>
    <xf numFmtId="44" fontId="4" fillId="0" borderId="0" xfId="1" applyFont="1" applyFill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4" fillId="0" borderId="9" xfId="0" applyFont="1" applyBorder="1"/>
    <xf numFmtId="44" fontId="3" fillId="0" borderId="9" xfId="1" applyFont="1" applyBorder="1"/>
    <xf numFmtId="44" fontId="3" fillId="0" borderId="10" xfId="1" applyFont="1" applyBorder="1"/>
    <xf numFmtId="0" fontId="3" fillId="0" borderId="6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44" fontId="4" fillId="0" borderId="6" xfId="1" applyFont="1" applyBorder="1"/>
    <xf numFmtId="44" fontId="4" fillId="3" borderId="6" xfId="1" applyFont="1" applyFill="1" applyBorder="1"/>
    <xf numFmtId="44" fontId="4" fillId="0" borderId="13" xfId="1" applyFont="1" applyBorder="1"/>
    <xf numFmtId="44" fontId="4" fillId="0" borderId="14" xfId="1" applyFont="1" applyBorder="1"/>
    <xf numFmtId="44" fontId="4" fillId="3" borderId="15" xfId="1" applyFont="1" applyFill="1" applyBorder="1"/>
    <xf numFmtId="44" fontId="4" fillId="0" borderId="8" xfId="1" applyFont="1" applyBorder="1"/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44" fontId="4" fillId="4" borderId="6" xfId="1" applyFont="1" applyFill="1" applyBorder="1"/>
    <xf numFmtId="44" fontId="4" fillId="4" borderId="13" xfId="1" applyFont="1" applyFill="1" applyBorder="1"/>
    <xf numFmtId="0" fontId="4" fillId="4" borderId="0" xfId="0" applyFont="1" applyFill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44" fontId="4" fillId="2" borderId="6" xfId="1" applyFont="1" applyFill="1" applyBorder="1"/>
    <xf numFmtId="44" fontId="4" fillId="2" borderId="13" xfId="1" applyFont="1" applyFill="1" applyBorder="1"/>
    <xf numFmtId="44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1"/>
  <sheetViews>
    <sheetView tabSelected="1" zoomScaleNormal="100" zoomScaleSheetLayoutView="100" workbookViewId="0">
      <selection activeCell="I20" sqref="I20"/>
    </sheetView>
  </sheetViews>
  <sheetFormatPr defaultColWidth="9.109375" defaultRowHeight="15.6" x14ac:dyDescent="0.3"/>
  <cols>
    <col min="1" max="1" width="9.6640625" style="3" customWidth="1"/>
    <col min="2" max="2" width="45.88671875" style="2" bestFit="1" customWidth="1"/>
    <col min="3" max="3" width="2.6640625" style="2" customWidth="1"/>
    <col min="4" max="7" width="16.6640625" style="2" customWidth="1"/>
    <col min="8" max="8" width="24" style="2" customWidth="1"/>
    <col min="9" max="16384" width="9.109375" style="2"/>
  </cols>
  <sheetData>
    <row r="1" spans="1:7" ht="21" x14ac:dyDescent="0.4">
      <c r="A1" s="81" t="s">
        <v>0</v>
      </c>
      <c r="B1" s="81"/>
      <c r="C1" s="81"/>
      <c r="D1" s="81"/>
      <c r="E1" s="81"/>
      <c r="F1" s="81"/>
      <c r="G1" s="81"/>
    </row>
    <row r="2" spans="1:7" ht="21" x14ac:dyDescent="0.4">
      <c r="A2" s="81" t="s">
        <v>1</v>
      </c>
      <c r="B2" s="81"/>
      <c r="C2" s="81"/>
      <c r="D2" s="81"/>
      <c r="E2" s="81"/>
      <c r="F2" s="81"/>
      <c r="G2" s="81"/>
    </row>
    <row r="3" spans="1:7" x14ac:dyDescent="0.3">
      <c r="G3" s="14"/>
    </row>
    <row r="4" spans="1:7" x14ac:dyDescent="0.3">
      <c r="D4" s="14" t="s">
        <v>2</v>
      </c>
      <c r="E4" s="14" t="s">
        <v>2</v>
      </c>
      <c r="F4" s="25" t="s">
        <v>3</v>
      </c>
      <c r="G4" s="14" t="s">
        <v>3</v>
      </c>
    </row>
    <row r="5" spans="1:7" x14ac:dyDescent="0.3">
      <c r="A5" s="26" t="s">
        <v>4</v>
      </c>
      <c r="D5" s="14">
        <v>2022</v>
      </c>
      <c r="E5" s="14">
        <v>2022</v>
      </c>
      <c r="F5" s="25">
        <v>2023</v>
      </c>
      <c r="G5" s="14">
        <v>2023</v>
      </c>
    </row>
    <row r="6" spans="1:7" ht="16.2" thickBot="1" x14ac:dyDescent="0.35">
      <c r="A6" s="27" t="s">
        <v>5</v>
      </c>
      <c r="B6" s="28"/>
      <c r="C6" s="12"/>
      <c r="D6" s="27" t="s">
        <v>6</v>
      </c>
      <c r="E6" s="27" t="s">
        <v>7</v>
      </c>
      <c r="F6" s="29" t="s">
        <v>6</v>
      </c>
      <c r="G6" s="27" t="s">
        <v>7</v>
      </c>
    </row>
    <row r="7" spans="1:7" x14ac:dyDescent="0.3">
      <c r="A7" s="30"/>
      <c r="D7" s="31"/>
      <c r="E7" s="31"/>
      <c r="F7" s="32"/>
    </row>
    <row r="8" spans="1:7" ht="18.75" customHeight="1" x14ac:dyDescent="0.3">
      <c r="A8" s="30" t="s">
        <v>8</v>
      </c>
      <c r="D8" s="1">
        <v>884623</v>
      </c>
      <c r="E8" s="1">
        <f t="shared" ref="E8:G9" si="0">D8/12</f>
        <v>73718.583333333328</v>
      </c>
      <c r="F8" s="33">
        <f>F67-SUM(F11:F16)</f>
        <v>1196367</v>
      </c>
      <c r="G8" s="1">
        <f t="shared" si="0"/>
        <v>99697.25</v>
      </c>
    </row>
    <row r="9" spans="1:7" ht="18.75" customHeight="1" x14ac:dyDescent="0.3">
      <c r="A9" s="30" t="s">
        <v>9</v>
      </c>
      <c r="D9" s="1">
        <v>0</v>
      </c>
      <c r="E9" s="1">
        <f t="shared" si="0"/>
        <v>0</v>
      </c>
      <c r="F9" s="33">
        <f>F55-SUM(F11:F16)</f>
        <v>1089675</v>
      </c>
      <c r="G9" s="1">
        <f t="shared" si="0"/>
        <v>90806.25</v>
      </c>
    </row>
    <row r="10" spans="1:7" ht="6" customHeight="1" x14ac:dyDescent="0.3">
      <c r="A10" s="30"/>
      <c r="D10" s="1"/>
      <c r="E10" s="1"/>
      <c r="F10" s="33"/>
      <c r="G10" s="1"/>
    </row>
    <row r="11" spans="1:7" ht="18.75" customHeight="1" x14ac:dyDescent="0.3">
      <c r="A11" s="30" t="s">
        <v>10</v>
      </c>
      <c r="D11" s="1">
        <v>21245</v>
      </c>
      <c r="E11" s="1">
        <f>D11/12</f>
        <v>1770.4166666666667</v>
      </c>
      <c r="F11" s="33">
        <v>0</v>
      </c>
      <c r="G11" s="1">
        <f>F11/12</f>
        <v>0</v>
      </c>
    </row>
    <row r="12" spans="1:7" ht="18.75" customHeight="1" x14ac:dyDescent="0.3">
      <c r="A12" s="30" t="s">
        <v>11</v>
      </c>
      <c r="D12" s="1">
        <v>2634</v>
      </c>
      <c r="E12" s="1">
        <f t="shared" ref="E12:E16" si="1">D12/12</f>
        <v>219.5</v>
      </c>
      <c r="F12" s="33">
        <v>0</v>
      </c>
      <c r="G12" s="1">
        <f t="shared" ref="G12:G16" si="2">F12/12</f>
        <v>0</v>
      </c>
    </row>
    <row r="13" spans="1:7" ht="18.75" customHeight="1" x14ac:dyDescent="0.3">
      <c r="A13" s="30" t="s">
        <v>12</v>
      </c>
      <c r="D13" s="1">
        <v>216024.24</v>
      </c>
      <c r="E13" s="1">
        <f t="shared" si="1"/>
        <v>18002.02</v>
      </c>
      <c r="F13" s="33">
        <f>F42</f>
        <v>293151</v>
      </c>
      <c r="G13" s="1">
        <f t="shared" si="2"/>
        <v>24429.25</v>
      </c>
    </row>
    <row r="14" spans="1:7" ht="18.75" customHeight="1" x14ac:dyDescent="0.3">
      <c r="A14" s="30" t="s">
        <v>13</v>
      </c>
      <c r="D14" s="1">
        <v>21000</v>
      </c>
      <c r="E14" s="1">
        <f t="shared" si="1"/>
        <v>1750</v>
      </c>
      <c r="F14" s="33">
        <v>7000</v>
      </c>
      <c r="G14" s="1">
        <f t="shared" si="2"/>
        <v>583.33333333333337</v>
      </c>
    </row>
    <row r="15" spans="1:7" ht="18.75" customHeight="1" x14ac:dyDescent="0.3">
      <c r="A15" s="30" t="s">
        <v>14</v>
      </c>
      <c r="D15" s="1">
        <v>3060</v>
      </c>
      <c r="E15" s="1">
        <f t="shared" si="1"/>
        <v>255</v>
      </c>
      <c r="F15" s="33">
        <v>1500</v>
      </c>
      <c r="G15" s="1">
        <f t="shared" si="2"/>
        <v>125</v>
      </c>
    </row>
    <row r="16" spans="1:7" ht="18.75" customHeight="1" thickBot="1" x14ac:dyDescent="0.35">
      <c r="A16" s="30" t="s">
        <v>15</v>
      </c>
      <c r="D16" s="1">
        <v>15000</v>
      </c>
      <c r="E16" s="1">
        <f t="shared" si="1"/>
        <v>1250</v>
      </c>
      <c r="F16" s="33">
        <v>27000</v>
      </c>
      <c r="G16" s="1">
        <f t="shared" si="2"/>
        <v>2250</v>
      </c>
    </row>
    <row r="17" spans="1:10" ht="18.75" customHeight="1" x14ac:dyDescent="0.3">
      <c r="A17" s="34"/>
      <c r="B17" s="35" t="s">
        <v>16</v>
      </c>
      <c r="C17" s="36"/>
      <c r="D17" s="37">
        <f>D8</f>
        <v>884623</v>
      </c>
      <c r="E17" s="37">
        <f>SUM(E8:E16)</f>
        <v>96965.52</v>
      </c>
      <c r="F17" s="38">
        <f>F8+SUM(F11:F16)</f>
        <v>1525018</v>
      </c>
      <c r="G17" s="37">
        <f>F17/12</f>
        <v>127084.83333333333</v>
      </c>
      <c r="J17" s="2" t="s">
        <v>18</v>
      </c>
    </row>
    <row r="18" spans="1:10" ht="18.75" customHeight="1" x14ac:dyDescent="0.3">
      <c r="A18" s="30"/>
      <c r="B18" s="9" t="s">
        <v>17</v>
      </c>
      <c r="D18" s="1"/>
      <c r="E18" s="1"/>
      <c r="F18" s="33">
        <f>F9+SUM(F11:F16)</f>
        <v>1418326</v>
      </c>
      <c r="G18" s="1">
        <f>F18/12</f>
        <v>118193.83333333333</v>
      </c>
    </row>
    <row r="19" spans="1:10" ht="6" customHeight="1" x14ac:dyDescent="0.3">
      <c r="D19" s="2" t="s">
        <v>18</v>
      </c>
      <c r="F19" s="39"/>
      <c r="H19" s="14"/>
    </row>
    <row r="20" spans="1:10" ht="18.75" customHeight="1" thickBot="1" x14ac:dyDescent="0.35">
      <c r="A20" s="40" t="s">
        <v>19</v>
      </c>
      <c r="B20" s="28"/>
      <c r="C20" s="12"/>
      <c r="D20" s="27" t="s">
        <v>18</v>
      </c>
      <c r="E20" s="27"/>
      <c r="F20" s="29"/>
      <c r="G20" s="27"/>
      <c r="H20" s="14"/>
    </row>
    <row r="21" spans="1:10" ht="18.75" customHeight="1" x14ac:dyDescent="0.3">
      <c r="A21" s="30" t="str">
        <f>'Data Entry'!A3</f>
        <v>07010 - Management Fees</v>
      </c>
      <c r="D21" s="37">
        <v>0</v>
      </c>
      <c r="E21" s="1">
        <f>D21/12</f>
        <v>0</v>
      </c>
      <c r="F21" s="33">
        <f>'Data Entry'!K3</f>
        <v>50000</v>
      </c>
      <c r="G21" s="1">
        <f>F21/12</f>
        <v>4166.666666666667</v>
      </c>
      <c r="H21" s="2" t="s">
        <v>18</v>
      </c>
    </row>
    <row r="22" spans="1:10" ht="18.75" customHeight="1" x14ac:dyDescent="0.3">
      <c r="A22" s="30" t="str">
        <f>'Data Entry'!A4</f>
        <v>07015 - Accounting Fees</v>
      </c>
      <c r="D22" s="41">
        <v>0</v>
      </c>
      <c r="E22" s="1">
        <f>D22/12</f>
        <v>0</v>
      </c>
      <c r="F22" s="33">
        <f>'Data Entry'!K4</f>
        <v>28455</v>
      </c>
      <c r="G22" s="1">
        <f>F22/12</f>
        <v>2371.25</v>
      </c>
    </row>
    <row r="23" spans="1:10" ht="18.75" customHeight="1" x14ac:dyDescent="0.3">
      <c r="A23" s="30" t="str">
        <f>'Data Entry'!A5</f>
        <v>07140 - Audit/Tax Return Fees</v>
      </c>
      <c r="D23" s="41">
        <v>14100</v>
      </c>
      <c r="E23" s="1">
        <f t="shared" ref="E23:E54" si="3">D23/12</f>
        <v>1175</v>
      </c>
      <c r="F23" s="33">
        <f>'Data Entry'!K5</f>
        <v>7000</v>
      </c>
      <c r="G23" s="1">
        <f t="shared" ref="G23:G54" si="4">F23/12</f>
        <v>583.33333333333337</v>
      </c>
    </row>
    <row r="24" spans="1:10" ht="18.75" customHeight="1" x14ac:dyDescent="0.3">
      <c r="A24" s="30" t="str">
        <f>'Data Entry'!A6</f>
        <v>07160 - Legal Fees</v>
      </c>
      <c r="D24" s="42">
        <v>10000</v>
      </c>
      <c r="E24" s="1">
        <f t="shared" si="3"/>
        <v>833.33333333333337</v>
      </c>
      <c r="F24" s="33">
        <f>'Data Entry'!K6</f>
        <v>15000</v>
      </c>
      <c r="G24" s="1">
        <f t="shared" si="4"/>
        <v>1250</v>
      </c>
    </row>
    <row r="25" spans="1:10" ht="18.75" customHeight="1" x14ac:dyDescent="0.3">
      <c r="A25" s="30" t="str">
        <f>'Data Entry'!A7</f>
        <v>07250 - Bank Charges</v>
      </c>
      <c r="D25" s="41">
        <v>500</v>
      </c>
      <c r="E25" s="1">
        <f t="shared" si="3"/>
        <v>41.666666666666664</v>
      </c>
      <c r="F25" s="33">
        <f>'Data Entry'!K7</f>
        <v>240</v>
      </c>
      <c r="G25" s="1">
        <f t="shared" si="4"/>
        <v>20</v>
      </c>
    </row>
    <row r="26" spans="1:10" ht="18.75" customHeight="1" x14ac:dyDescent="0.3">
      <c r="A26" s="30" t="str">
        <f>'Data Entry'!A8</f>
        <v>07260 - Office Supplies/Postage/Mailings</v>
      </c>
      <c r="D26" s="41">
        <v>7000</v>
      </c>
      <c r="E26" s="1">
        <f t="shared" si="3"/>
        <v>583.33333333333337</v>
      </c>
      <c r="F26" s="33">
        <f>'Data Entry'!K8</f>
        <v>13000</v>
      </c>
      <c r="G26" s="1">
        <f t="shared" si="4"/>
        <v>1083.3333333333333</v>
      </c>
    </row>
    <row r="27" spans="1:10" ht="18.75" customHeight="1" x14ac:dyDescent="0.3">
      <c r="A27" s="30" t="str">
        <f>'Data Entry'!A9</f>
        <v>07280 - Insurance</v>
      </c>
      <c r="D27" s="41">
        <v>256891</v>
      </c>
      <c r="E27" s="1">
        <f t="shared" si="3"/>
        <v>21407.583333333332</v>
      </c>
      <c r="F27" s="33">
        <f>'Data Entry'!K9</f>
        <v>350000</v>
      </c>
      <c r="G27" s="1">
        <f t="shared" si="4"/>
        <v>29166.666666666668</v>
      </c>
      <c r="H27" s="2" t="s">
        <v>18</v>
      </c>
    </row>
    <row r="28" spans="1:10" ht="18.75" customHeight="1" x14ac:dyDescent="0.3">
      <c r="A28" s="30" t="str">
        <f>'Data Entry'!A10</f>
        <v>07420 - Property Taxes</v>
      </c>
      <c r="D28" s="41">
        <v>2400</v>
      </c>
      <c r="E28" s="1">
        <f t="shared" si="3"/>
        <v>200</v>
      </c>
      <c r="F28" s="33">
        <f>'Data Entry'!K10</f>
        <v>0</v>
      </c>
      <c r="G28" s="1">
        <f t="shared" si="4"/>
        <v>0</v>
      </c>
    </row>
    <row r="29" spans="1:10" ht="18.75" customHeight="1" x14ac:dyDescent="0.3">
      <c r="A29" s="30" t="str">
        <f>'Data Entry'!A11</f>
        <v>07440 - Licenses, Fees &amp; Permits</v>
      </c>
      <c r="D29" s="41">
        <v>3000</v>
      </c>
      <c r="E29" s="1">
        <f t="shared" si="3"/>
        <v>250</v>
      </c>
      <c r="F29" s="33">
        <f>'Data Entry'!K11</f>
        <v>2000</v>
      </c>
      <c r="G29" s="1">
        <f t="shared" si="4"/>
        <v>166.66666666666666</v>
      </c>
    </row>
    <row r="30" spans="1:10" ht="18.75" customHeight="1" x14ac:dyDescent="0.3">
      <c r="A30" s="30" t="str">
        <f>'Data Entry'!A12</f>
        <v>07450 - Income Taxes</v>
      </c>
      <c r="D30" s="41">
        <v>0</v>
      </c>
      <c r="E30" s="1">
        <f t="shared" si="3"/>
        <v>0</v>
      </c>
      <c r="F30" s="33">
        <f>'Data Entry'!K12</f>
        <v>3500</v>
      </c>
      <c r="G30" s="1">
        <f t="shared" si="4"/>
        <v>291.66666666666669</v>
      </c>
    </row>
    <row r="31" spans="1:10" ht="18.75" customHeight="1" x14ac:dyDescent="0.3">
      <c r="A31" s="30" t="str">
        <f>'Data Entry'!A13</f>
        <v>07890 - Misc. G &amp; A</v>
      </c>
      <c r="D31" s="41">
        <v>3700</v>
      </c>
      <c r="E31" s="1">
        <f t="shared" si="3"/>
        <v>308.33333333333331</v>
      </c>
      <c r="F31" s="33">
        <f>'Data Entry'!K13</f>
        <v>10000</v>
      </c>
      <c r="G31" s="1">
        <f t="shared" si="4"/>
        <v>833.33333333333337</v>
      </c>
    </row>
    <row r="32" spans="1:10" ht="18.75" customHeight="1" x14ac:dyDescent="0.3">
      <c r="A32" s="30" t="str">
        <f>'Data Entry'!A14</f>
        <v>08350 - Recreation Room - Maintenance</v>
      </c>
      <c r="D32" s="41">
        <v>500</v>
      </c>
      <c r="E32" s="1">
        <f t="shared" si="3"/>
        <v>41.666666666666664</v>
      </c>
      <c r="F32" s="33">
        <f>'Data Entry'!K14</f>
        <v>500</v>
      </c>
      <c r="G32" s="1">
        <f t="shared" si="4"/>
        <v>41.666666666666664</v>
      </c>
    </row>
    <row r="33" spans="1:8" ht="18.75" customHeight="1" x14ac:dyDescent="0.3">
      <c r="A33" s="30" t="str">
        <f>'Data Entry'!A15</f>
        <v>08610 - Salaries - Office</v>
      </c>
      <c r="D33" s="41">
        <v>80000</v>
      </c>
      <c r="E33" s="1">
        <f t="shared" si="3"/>
        <v>6666.666666666667</v>
      </c>
      <c r="F33" s="33">
        <f>'Data Entry'!K15</f>
        <v>20000</v>
      </c>
      <c r="G33" s="1">
        <f t="shared" si="4"/>
        <v>1666.6666666666667</v>
      </c>
    </row>
    <row r="34" spans="1:8" ht="18.75" customHeight="1" x14ac:dyDescent="0.3">
      <c r="A34" s="30" t="str">
        <f>'Data Entry'!A16</f>
        <v>08620 - Salaries - Maintenance</v>
      </c>
      <c r="D34" s="41">
        <v>45000</v>
      </c>
      <c r="E34" s="1">
        <f t="shared" si="3"/>
        <v>3750</v>
      </c>
      <c r="F34" s="33">
        <f>'Data Entry'!K16</f>
        <v>82000</v>
      </c>
      <c r="G34" s="1">
        <f t="shared" si="4"/>
        <v>6833.333333333333</v>
      </c>
    </row>
    <row r="35" spans="1:8" ht="18.75" customHeight="1" x14ac:dyDescent="0.3">
      <c r="A35" s="30" t="str">
        <f>'Data Entry'!A17</f>
        <v>08630 - Payroll Taxes</v>
      </c>
      <c r="D35" s="41">
        <v>9486</v>
      </c>
      <c r="E35" s="1">
        <f t="shared" si="3"/>
        <v>790.5</v>
      </c>
      <c r="F35" s="33">
        <f>'Data Entry'!K17</f>
        <v>25000</v>
      </c>
      <c r="G35" s="1">
        <f t="shared" si="4"/>
        <v>2083.3333333333335</v>
      </c>
    </row>
    <row r="36" spans="1:8" ht="18.75" customHeight="1" thickBot="1" x14ac:dyDescent="0.35">
      <c r="A36" s="30" t="str">
        <f>'Data Entry'!A18</f>
        <v>08650 - Insurance - Workers Compensation</v>
      </c>
      <c r="D36" s="41">
        <v>3900</v>
      </c>
      <c r="E36" s="41">
        <f t="shared" si="3"/>
        <v>325</v>
      </c>
      <c r="F36" s="33">
        <f>'Data Entry'!K18</f>
        <v>0</v>
      </c>
      <c r="G36" s="41">
        <f t="shared" si="4"/>
        <v>0</v>
      </c>
    </row>
    <row r="37" spans="1:8" ht="6" customHeight="1" x14ac:dyDescent="0.3">
      <c r="A37" s="34"/>
      <c r="B37" s="36"/>
      <c r="C37" s="36"/>
      <c r="D37" s="37"/>
      <c r="E37" s="37"/>
      <c r="F37" s="38"/>
      <c r="G37" s="37"/>
    </row>
    <row r="38" spans="1:8" ht="18.75" customHeight="1" thickBot="1" x14ac:dyDescent="0.35">
      <c r="A38" s="40" t="s">
        <v>20</v>
      </c>
      <c r="B38" s="12"/>
      <c r="C38" s="12"/>
      <c r="D38" s="11"/>
      <c r="E38" s="11"/>
      <c r="F38" s="43"/>
      <c r="G38" s="11"/>
    </row>
    <row r="39" spans="1:8" ht="18.75" customHeight="1" x14ac:dyDescent="0.3">
      <c r="A39" s="30" t="str">
        <f>'Data Entry'!A19</f>
        <v>08910 - Electricity</v>
      </c>
      <c r="D39" s="41">
        <v>44000</v>
      </c>
      <c r="E39" s="1">
        <f t="shared" si="3"/>
        <v>3666.6666666666665</v>
      </c>
      <c r="F39" s="33">
        <f>'Data Entry'!K19</f>
        <v>38000</v>
      </c>
      <c r="G39" s="1">
        <f t="shared" si="4"/>
        <v>3166.6666666666665</v>
      </c>
    </row>
    <row r="40" spans="1:8" ht="18.75" customHeight="1" x14ac:dyDescent="0.3">
      <c r="A40" s="30" t="str">
        <f>'Data Entry'!A20</f>
        <v>08930 - Water &amp; Sewer</v>
      </c>
      <c r="D40" s="41">
        <v>125000</v>
      </c>
      <c r="E40" s="1">
        <f t="shared" si="3"/>
        <v>10416.666666666666</v>
      </c>
      <c r="F40" s="33">
        <f>'Data Entry'!K20</f>
        <v>140000</v>
      </c>
      <c r="G40" s="1">
        <f t="shared" si="4"/>
        <v>11666.666666666666</v>
      </c>
    </row>
    <row r="41" spans="1:8" ht="18.75" customHeight="1" x14ac:dyDescent="0.3">
      <c r="A41" s="30" t="str">
        <f>'Data Entry'!A21</f>
        <v>08950 - Gas</v>
      </c>
      <c r="D41" s="41">
        <v>0</v>
      </c>
      <c r="E41" s="1">
        <f t="shared" si="3"/>
        <v>0</v>
      </c>
      <c r="F41" s="33">
        <f>'Data Entry'!K21</f>
        <v>1000</v>
      </c>
      <c r="G41" s="1">
        <f t="shared" si="4"/>
        <v>83.333333333333329</v>
      </c>
    </row>
    <row r="42" spans="1:8" ht="18.75" customHeight="1" x14ac:dyDescent="0.3">
      <c r="A42" s="30" t="str">
        <f>'Data Entry'!A22</f>
        <v>08970 - Cable TV</v>
      </c>
      <c r="D42" s="41">
        <v>216024.24</v>
      </c>
      <c r="E42" s="1">
        <f t="shared" si="3"/>
        <v>18002.02</v>
      </c>
      <c r="F42" s="33">
        <f>'Data Entry'!K22</f>
        <v>293151</v>
      </c>
      <c r="G42" s="1">
        <f t="shared" si="4"/>
        <v>24429.25</v>
      </c>
    </row>
    <row r="43" spans="1:8" ht="18.75" customHeight="1" thickBot="1" x14ac:dyDescent="0.35">
      <c r="A43" s="30" t="str">
        <f>'Data Entry'!A23</f>
        <v>08990 - Telephone</v>
      </c>
      <c r="D43" s="41">
        <v>2400</v>
      </c>
      <c r="E43" s="41">
        <f t="shared" si="3"/>
        <v>200</v>
      </c>
      <c r="F43" s="33">
        <f>'Data Entry'!K23</f>
        <v>2800</v>
      </c>
      <c r="G43" s="41">
        <f t="shared" si="4"/>
        <v>233.33333333333334</v>
      </c>
      <c r="H43" s="2" t="s">
        <v>18</v>
      </c>
    </row>
    <row r="44" spans="1:8" ht="6" customHeight="1" x14ac:dyDescent="0.3">
      <c r="A44" s="34"/>
      <c r="B44" s="36"/>
      <c r="C44" s="36"/>
      <c r="D44" s="37"/>
      <c r="E44" s="37"/>
      <c r="F44" s="38"/>
      <c r="G44" s="37"/>
    </row>
    <row r="45" spans="1:8" ht="18.75" customHeight="1" thickBot="1" x14ac:dyDescent="0.35">
      <c r="A45" s="40" t="s">
        <v>21</v>
      </c>
      <c r="B45" s="12"/>
      <c r="C45" s="12"/>
      <c r="D45" s="11"/>
      <c r="E45" s="11"/>
      <c r="F45" s="43"/>
      <c r="G45" s="11"/>
    </row>
    <row r="46" spans="1:8" ht="18.75" customHeight="1" x14ac:dyDescent="0.3">
      <c r="A46" s="30" t="str">
        <f>'Data Entry'!A24</f>
        <v>09040 - Pool Repairs &amp; Supplies</v>
      </c>
      <c r="D46" s="41">
        <v>0</v>
      </c>
      <c r="E46" s="1">
        <f>D46/12</f>
        <v>0</v>
      </c>
      <c r="F46" s="33">
        <f>'Data Entry'!K24</f>
        <v>2000</v>
      </c>
      <c r="G46" s="1">
        <f>F46/12</f>
        <v>166.66666666666666</v>
      </c>
    </row>
    <row r="47" spans="1:8" ht="18.75" customHeight="1" x14ac:dyDescent="0.3">
      <c r="A47" s="30" t="str">
        <f>'Data Entry'!A25</f>
        <v>09110 - Gen. Maint. &amp; Repair</v>
      </c>
      <c r="D47" s="41">
        <v>90000</v>
      </c>
      <c r="E47" s="1">
        <f t="shared" si="3"/>
        <v>7500</v>
      </c>
      <c r="F47" s="33">
        <f>'Data Entry'!K25</f>
        <v>90000</v>
      </c>
      <c r="G47" s="1">
        <f t="shared" si="4"/>
        <v>7500</v>
      </c>
    </row>
    <row r="48" spans="1:8" ht="12" hidden="1" customHeight="1" x14ac:dyDescent="0.3">
      <c r="A48" s="30" t="str">
        <f>'Data Entry'!A26</f>
        <v>09250 - Maintenance Supplies</v>
      </c>
      <c r="D48" s="41">
        <v>600</v>
      </c>
      <c r="E48" s="1">
        <f t="shared" si="3"/>
        <v>50</v>
      </c>
      <c r="F48" s="33">
        <f>'Data Entry'!K26</f>
        <v>10000</v>
      </c>
      <c r="G48" s="1">
        <f t="shared" si="4"/>
        <v>833.33333333333337</v>
      </c>
    </row>
    <row r="49" spans="1:7" ht="18.75" customHeight="1" x14ac:dyDescent="0.3">
      <c r="A49" s="30" t="str">
        <f>'Data Entry'!A27</f>
        <v>09610 - Lawn Maint. &amp; Landscaping</v>
      </c>
      <c r="D49" s="41">
        <v>35000</v>
      </c>
      <c r="E49" s="1">
        <f t="shared" si="3"/>
        <v>2916.6666666666665</v>
      </c>
      <c r="F49" s="33">
        <f>'Data Entry'!K27</f>
        <v>32400</v>
      </c>
      <c r="G49" s="1">
        <f t="shared" si="4"/>
        <v>2700</v>
      </c>
    </row>
    <row r="50" spans="1:7" ht="18.75" customHeight="1" x14ac:dyDescent="0.3">
      <c r="A50" s="30" t="str">
        <f>'Data Entry'!A28</f>
        <v>09620 - Pool Operation &amp; Mgmt.</v>
      </c>
      <c r="D50" s="42">
        <v>7000</v>
      </c>
      <c r="E50" s="1">
        <f t="shared" si="3"/>
        <v>583.33333333333337</v>
      </c>
      <c r="F50" s="33">
        <f>'Data Entry'!K28</f>
        <v>6600</v>
      </c>
      <c r="G50" s="1">
        <f t="shared" si="4"/>
        <v>550</v>
      </c>
    </row>
    <row r="51" spans="1:7" ht="18.75" customHeight="1" x14ac:dyDescent="0.3">
      <c r="A51" s="30" t="str">
        <f>'Data Entry'!A29</f>
        <v>09640 - Elevator Maintenance</v>
      </c>
      <c r="D51" s="41">
        <v>30000</v>
      </c>
      <c r="E51" s="1">
        <f t="shared" si="3"/>
        <v>2500</v>
      </c>
      <c r="F51" s="33">
        <f>'Data Entry'!K29</f>
        <v>25000</v>
      </c>
      <c r="G51" s="1">
        <f t="shared" si="4"/>
        <v>2083.3333333333335</v>
      </c>
    </row>
    <row r="52" spans="1:7" ht="18.75" customHeight="1" x14ac:dyDescent="0.3">
      <c r="A52" s="30" t="str">
        <f>'Data Entry'!A30</f>
        <v>09700 - Trash Removal</v>
      </c>
      <c r="D52" s="41">
        <v>25000</v>
      </c>
      <c r="E52" s="1">
        <f t="shared" si="3"/>
        <v>2083.3333333333335</v>
      </c>
      <c r="F52" s="33">
        <f>'Data Entry'!K30</f>
        <v>27000</v>
      </c>
      <c r="G52" s="1">
        <f t="shared" si="4"/>
        <v>2250</v>
      </c>
    </row>
    <row r="53" spans="1:7" ht="18.75" customHeight="1" x14ac:dyDescent="0.3">
      <c r="A53" s="30" t="str">
        <f>'Data Entry'!A31</f>
        <v>09750 - Pest Control/Extermination</v>
      </c>
      <c r="D53" s="41">
        <v>1000</v>
      </c>
      <c r="E53" s="1">
        <f t="shared" si="3"/>
        <v>83.333333333333329</v>
      </c>
      <c r="F53" s="33">
        <f>'Data Entry'!K31</f>
        <v>100000</v>
      </c>
      <c r="G53" s="1">
        <f t="shared" si="4"/>
        <v>8333.3333333333339</v>
      </c>
    </row>
    <row r="54" spans="1:7" ht="18.75" customHeight="1" thickBot="1" x14ac:dyDescent="0.35">
      <c r="A54" s="30" t="str">
        <f>'Data Entry'!A32</f>
        <v>09850 - Janitorial Services</v>
      </c>
      <c r="D54" s="41">
        <v>37980</v>
      </c>
      <c r="E54" s="1">
        <f t="shared" si="3"/>
        <v>3165</v>
      </c>
      <c r="F54" s="33">
        <f>'Data Entry'!K32</f>
        <v>43680</v>
      </c>
      <c r="G54" s="1">
        <f t="shared" si="4"/>
        <v>3640</v>
      </c>
    </row>
    <row r="55" spans="1:7" ht="18.75" customHeight="1" x14ac:dyDescent="0.3">
      <c r="A55" s="34"/>
      <c r="B55" s="53" t="s">
        <v>22</v>
      </c>
      <c r="C55" s="36"/>
      <c r="D55" s="37">
        <f>SUM(D21:D54)</f>
        <v>1050481.24</v>
      </c>
      <c r="E55" s="37">
        <f>SUM(E21:E54)</f>
        <v>87540.103333333318</v>
      </c>
      <c r="F55" s="38">
        <f>SUM(F21:F54)</f>
        <v>1418326</v>
      </c>
      <c r="G55" s="37">
        <f>SUM(G21:G54)</f>
        <v>118193.83333333331</v>
      </c>
    </row>
    <row r="56" spans="1:7" ht="6" customHeight="1" x14ac:dyDescent="0.3">
      <c r="A56" s="30"/>
      <c r="B56" s="9"/>
      <c r="D56" s="44"/>
      <c r="E56" s="44"/>
      <c r="F56" s="45"/>
      <c r="G56" s="44"/>
    </row>
    <row r="57" spans="1:7" ht="18.75" customHeight="1" thickBot="1" x14ac:dyDescent="0.35">
      <c r="A57" s="40" t="s">
        <v>23</v>
      </c>
      <c r="B57" s="48"/>
      <c r="C57" s="12"/>
      <c r="D57" s="49"/>
      <c r="E57" s="49"/>
      <c r="F57" s="50"/>
      <c r="G57" s="49"/>
    </row>
    <row r="58" spans="1:7" ht="18.75" customHeight="1" x14ac:dyDescent="0.3">
      <c r="A58" s="30" t="str">
        <f>'Reserves Schedule'!A8</f>
        <v>05010 - Reserves - Unallocated</v>
      </c>
      <c r="B58" s="30"/>
      <c r="D58" s="41">
        <v>7500</v>
      </c>
      <c r="E58" s="41">
        <f>D58/12</f>
        <v>625</v>
      </c>
      <c r="F58" s="33">
        <f>'Reserves Schedule'!G8</f>
        <v>0</v>
      </c>
      <c r="G58" s="41">
        <f>F58/12</f>
        <v>0</v>
      </c>
    </row>
    <row r="59" spans="1:7" ht="18.75" customHeight="1" x14ac:dyDescent="0.3">
      <c r="A59" s="30" t="str">
        <f>'Reserves Schedule'!A10</f>
        <v>5020/9915 - Paving/Sealcoat Reserve</v>
      </c>
      <c r="B59" s="30"/>
      <c r="D59" s="41">
        <v>0</v>
      </c>
      <c r="E59" s="41">
        <f t="shared" ref="E59:E64" si="5">D59/12</f>
        <v>0</v>
      </c>
      <c r="F59" s="33">
        <f>'Reserves Schedule'!G10</f>
        <v>4000</v>
      </c>
      <c r="G59" s="41">
        <f t="shared" ref="G59:G64" si="6">F59/12</f>
        <v>333.33333333333331</v>
      </c>
    </row>
    <row r="60" spans="1:7" ht="18.75" customHeight="1" x14ac:dyDescent="0.3">
      <c r="A60" s="30" t="str">
        <f>'Reserves Schedule'!A11</f>
        <v>5035/9935 - Insurance Reserve</v>
      </c>
      <c r="B60" s="30"/>
      <c r="D60" s="41">
        <v>115500</v>
      </c>
      <c r="E60" s="41">
        <f t="shared" si="5"/>
        <v>9625</v>
      </c>
      <c r="F60" s="33">
        <f>'Reserves Schedule'!G11</f>
        <v>0</v>
      </c>
      <c r="G60" s="41">
        <f t="shared" si="6"/>
        <v>0</v>
      </c>
    </row>
    <row r="61" spans="1:7" ht="18.75" customHeight="1" x14ac:dyDescent="0.3">
      <c r="A61" s="30" t="str">
        <f>'Reserves Schedule'!A12</f>
        <v>5080/9970 - Elevator Reserve</v>
      </c>
      <c r="B61" s="30"/>
      <c r="D61" s="41">
        <v>0</v>
      </c>
      <c r="E61" s="41">
        <f t="shared" si="5"/>
        <v>0</v>
      </c>
      <c r="F61" s="33">
        <f>'Reserves Schedule'!G12</f>
        <v>25000</v>
      </c>
      <c r="G61" s="41">
        <f t="shared" si="6"/>
        <v>2083.3333333333335</v>
      </c>
    </row>
    <row r="62" spans="1:7" ht="18.75" customHeight="1" x14ac:dyDescent="0.3">
      <c r="A62" s="30" t="str">
        <f>'Reserves Schedule'!A13</f>
        <v>5090/9940 - Pool Reserve</v>
      </c>
      <c r="B62" s="30"/>
      <c r="D62" s="41">
        <v>0</v>
      </c>
      <c r="E62" s="41">
        <f t="shared" si="5"/>
        <v>0</v>
      </c>
      <c r="F62" s="33">
        <f>'Reserves Schedule'!G13</f>
        <v>0</v>
      </c>
      <c r="G62" s="41">
        <f t="shared" si="6"/>
        <v>0</v>
      </c>
    </row>
    <row r="63" spans="1:7" ht="18.75" customHeight="1" x14ac:dyDescent="0.3">
      <c r="A63" s="30" t="str">
        <f>'Reserves Schedule'!A14</f>
        <v>5210/9960 - Roof Reserve</v>
      </c>
      <c r="B63" s="30"/>
      <c r="D63" s="41">
        <v>0</v>
      </c>
      <c r="E63" s="41">
        <f t="shared" si="5"/>
        <v>0</v>
      </c>
      <c r="F63" s="33">
        <f>'Reserves Schedule'!G14</f>
        <v>57692</v>
      </c>
      <c r="G63" s="41">
        <f t="shared" si="6"/>
        <v>4807.666666666667</v>
      </c>
    </row>
    <row r="64" spans="1:7" ht="18.75" customHeight="1" thickBot="1" x14ac:dyDescent="0.35">
      <c r="A64" s="30" t="str">
        <f>'Reserves Schedule'!A15</f>
        <v>5220/9965 - Painting Reserve</v>
      </c>
      <c r="B64" s="30"/>
      <c r="D64" s="41">
        <v>0</v>
      </c>
      <c r="E64" s="41">
        <f t="shared" si="5"/>
        <v>0</v>
      </c>
      <c r="F64" s="33">
        <f>'Reserves Schedule'!G15</f>
        <v>20000</v>
      </c>
      <c r="G64" s="41">
        <f t="shared" si="6"/>
        <v>1666.6666666666667</v>
      </c>
    </row>
    <row r="65" spans="1:7" ht="18.75" customHeight="1" x14ac:dyDescent="0.3">
      <c r="A65" s="52"/>
      <c r="B65" s="53" t="s">
        <v>24</v>
      </c>
      <c r="C65" s="36"/>
      <c r="D65" s="37">
        <f>SUM(D58:D64)</f>
        <v>123000</v>
      </c>
      <c r="E65" s="37">
        <f>SUM(E55:E58)</f>
        <v>88165.103333333318</v>
      </c>
      <c r="F65" s="38">
        <f>SUM(F58:F64)</f>
        <v>106692</v>
      </c>
      <c r="G65" s="37">
        <f>SUM(G55:G58)</f>
        <v>118193.83333333331</v>
      </c>
    </row>
    <row r="66" spans="1:7" ht="18.75" customHeight="1" thickBot="1" x14ac:dyDescent="0.35">
      <c r="B66" s="9"/>
      <c r="D66" s="46"/>
      <c r="E66" s="46"/>
      <c r="F66" s="45"/>
      <c r="G66" s="46"/>
    </row>
    <row r="67" spans="1:7" ht="18.75" customHeight="1" thickBot="1" x14ac:dyDescent="0.35">
      <c r="A67" s="54"/>
      <c r="B67" s="55" t="s">
        <v>25</v>
      </c>
      <c r="C67" s="56"/>
      <c r="D67" s="57">
        <f>D55+D65</f>
        <v>1173481.24</v>
      </c>
      <c r="E67" s="57">
        <f>D67/12</f>
        <v>97790.103333333333</v>
      </c>
      <c r="F67" s="58">
        <f>F65+F55</f>
        <v>1525018</v>
      </c>
      <c r="G67" s="57">
        <f>F67/12</f>
        <v>127084.83333333333</v>
      </c>
    </row>
    <row r="68" spans="1:7" ht="18.75" customHeight="1" x14ac:dyDescent="0.3">
      <c r="B68" s="9"/>
      <c r="D68" s="46"/>
      <c r="E68" s="46"/>
      <c r="F68" s="46"/>
      <c r="G68" s="46"/>
    </row>
    <row r="69" spans="1:7" ht="18.75" customHeight="1" x14ac:dyDescent="0.3">
      <c r="D69" s="6"/>
      <c r="E69" s="6"/>
      <c r="F69" s="6"/>
      <c r="G69" s="6"/>
    </row>
    <row r="70" spans="1:7" s="17" customFormat="1" ht="18.75" customHeight="1" x14ac:dyDescent="0.3">
      <c r="A70" s="14" t="s">
        <v>18</v>
      </c>
      <c r="D70" s="44"/>
      <c r="E70" s="44"/>
      <c r="F70" s="44"/>
      <c r="G70" s="44"/>
    </row>
    <row r="71" spans="1:7" ht="18.75" customHeight="1" x14ac:dyDescent="0.3">
      <c r="A71" s="3" t="s">
        <v>18</v>
      </c>
    </row>
  </sheetData>
  <mergeCells count="2">
    <mergeCell ref="A1:G1"/>
    <mergeCell ref="A2:G2"/>
  </mergeCells>
  <phoneticPr fontId="2" type="noConversion"/>
  <pageMargins left="0.5" right="0.25" top="0.25" bottom="0.25" header="0.5" footer="0.5"/>
  <pageSetup scale="8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49"/>
  <sheetViews>
    <sheetView view="pageBreakPreview" topLeftCell="A230" zoomScaleNormal="100" zoomScaleSheetLayoutView="100" workbookViewId="0">
      <selection activeCell="B252" activeCellId="6" sqref="B249:B250 B244 B243 B242 B241 B251 B252"/>
    </sheetView>
  </sheetViews>
  <sheetFormatPr defaultColWidth="9.109375" defaultRowHeight="15.6" x14ac:dyDescent="0.3"/>
  <cols>
    <col min="1" max="1" width="10.5546875" style="3" bestFit="1" customWidth="1"/>
    <col min="2" max="3" width="13.6640625" style="3" customWidth="1"/>
    <col min="4" max="4" width="16.6640625" style="3" customWidth="1"/>
    <col min="5" max="5" width="13.6640625" style="2" customWidth="1"/>
    <col min="6" max="6" width="2.6640625" style="2" customWidth="1"/>
    <col min="7" max="7" width="18" style="2" bestFit="1" customWidth="1"/>
    <col min="8" max="8" width="13.6640625" style="2" customWidth="1"/>
    <col min="9" max="9" width="9.109375" style="2"/>
    <col min="10" max="10" width="11.109375" style="2" customWidth="1"/>
    <col min="11" max="11" width="16.109375" style="2" customWidth="1"/>
    <col min="12" max="16384" width="9.109375" style="2"/>
  </cols>
  <sheetData>
    <row r="1" spans="1:11" ht="21" x14ac:dyDescent="0.4">
      <c r="A1" s="81" t="s">
        <v>0</v>
      </c>
      <c r="B1" s="81"/>
      <c r="C1" s="81"/>
      <c r="D1" s="81"/>
      <c r="E1" s="81"/>
      <c r="F1" s="81"/>
      <c r="G1" s="81"/>
      <c r="H1" s="81"/>
    </row>
    <row r="2" spans="1:11" ht="21" x14ac:dyDescent="0.4">
      <c r="A2" s="81" t="s">
        <v>26</v>
      </c>
      <c r="B2" s="81"/>
      <c r="C2" s="81"/>
      <c r="D2" s="81"/>
      <c r="E2" s="81"/>
      <c r="F2" s="81"/>
      <c r="G2" s="81"/>
      <c r="H2" s="81"/>
    </row>
    <row r="4" spans="1:11" x14ac:dyDescent="0.3">
      <c r="E4" s="18" t="s">
        <v>27</v>
      </c>
      <c r="F4" s="18"/>
      <c r="G4" s="1">
        <f>'Proposed Budget'!F9</f>
        <v>1089675</v>
      </c>
      <c r="J4" s="2" t="s">
        <v>18</v>
      </c>
      <c r="K4" s="19" t="s">
        <v>18</v>
      </c>
    </row>
    <row r="5" spans="1:11" x14ac:dyDescent="0.3">
      <c r="D5" s="18"/>
      <c r="E5" s="18" t="s">
        <v>28</v>
      </c>
      <c r="F5" s="18"/>
      <c r="G5" s="1">
        <f>('Proposed Budget'!F8)</f>
        <v>1196367</v>
      </c>
      <c r="H5" s="6"/>
    </row>
    <row r="6" spans="1:11" x14ac:dyDescent="0.3">
      <c r="D6" s="18"/>
      <c r="E6" s="18"/>
      <c r="F6" s="18"/>
      <c r="G6" s="1"/>
      <c r="H6" s="6"/>
    </row>
    <row r="7" spans="1:11" ht="19.5" customHeight="1" thickBot="1" x14ac:dyDescent="0.35">
      <c r="D7" s="10" t="s">
        <v>29</v>
      </c>
      <c r="E7" s="20" t="s">
        <v>30</v>
      </c>
      <c r="F7" s="21"/>
      <c r="G7" s="10" t="s">
        <v>31</v>
      </c>
      <c r="H7" s="20" t="s">
        <v>32</v>
      </c>
    </row>
    <row r="8" spans="1:11" x14ac:dyDescent="0.3">
      <c r="D8" s="3" t="s">
        <v>3</v>
      </c>
      <c r="E8" s="3" t="s">
        <v>3</v>
      </c>
      <c r="F8" s="3"/>
      <c r="G8" s="3" t="s">
        <v>2</v>
      </c>
      <c r="H8" s="3" t="s">
        <v>2</v>
      </c>
    </row>
    <row r="9" spans="1:11" x14ac:dyDescent="0.3">
      <c r="D9" s="3" t="s">
        <v>33</v>
      </c>
      <c r="E9" s="3" t="s">
        <v>34</v>
      </c>
      <c r="F9" s="3"/>
      <c r="G9" s="3" t="s">
        <v>33</v>
      </c>
      <c r="H9" s="3" t="s">
        <v>34</v>
      </c>
    </row>
    <row r="10" spans="1:11" x14ac:dyDescent="0.3">
      <c r="D10" s="3" t="s">
        <v>21</v>
      </c>
      <c r="E10" s="3" t="s">
        <v>21</v>
      </c>
      <c r="F10" s="3"/>
      <c r="G10" s="3" t="s">
        <v>21</v>
      </c>
      <c r="H10" s="3" t="s">
        <v>21</v>
      </c>
    </row>
    <row r="11" spans="1:11" x14ac:dyDescent="0.3">
      <c r="A11" s="3" t="s">
        <v>35</v>
      </c>
      <c r="B11" s="3" t="s">
        <v>36</v>
      </c>
      <c r="C11" s="3" t="s">
        <v>37</v>
      </c>
      <c r="D11" s="3" t="s">
        <v>38</v>
      </c>
      <c r="E11" s="3" t="s">
        <v>38</v>
      </c>
      <c r="F11" s="3"/>
      <c r="G11" s="3" t="s">
        <v>39</v>
      </c>
      <c r="H11" s="3" t="s">
        <v>39</v>
      </c>
    </row>
    <row r="12" spans="1:11" ht="16.2" thickBot="1" x14ac:dyDescent="0.35">
      <c r="A12" s="10"/>
      <c r="B12" s="10"/>
      <c r="C12" s="10" t="s">
        <v>34</v>
      </c>
      <c r="D12" s="10" t="s">
        <v>40</v>
      </c>
      <c r="E12" s="10" t="s">
        <v>40</v>
      </c>
      <c r="F12" s="10"/>
      <c r="G12" s="10" t="s">
        <v>40</v>
      </c>
      <c r="H12" s="10" t="s">
        <v>40</v>
      </c>
      <c r="I12" s="2" t="s">
        <v>18</v>
      </c>
      <c r="J12" s="3" t="s">
        <v>18</v>
      </c>
    </row>
    <row r="13" spans="1:11" x14ac:dyDescent="0.3">
      <c r="A13" s="3" t="s">
        <v>41</v>
      </c>
    </row>
    <row r="14" spans="1:11" x14ac:dyDescent="0.3">
      <c r="A14" s="3" t="s">
        <v>42</v>
      </c>
      <c r="B14" s="3">
        <v>3.7699999999999999E-3</v>
      </c>
      <c r="C14" s="80">
        <f>ROUND('Proposed Budget'!$F$42/312,0)/12</f>
        <v>78.333333333333329</v>
      </c>
      <c r="D14" s="21">
        <f>E14*12</f>
        <v>5044</v>
      </c>
      <c r="E14" s="6">
        <f>ROUND((B14*$G$4)/12,0)+C14</f>
        <v>420.33333333333331</v>
      </c>
      <c r="F14" s="6"/>
      <c r="G14" s="6">
        <f>H14*12</f>
        <v>5452</v>
      </c>
      <c r="H14" s="6">
        <f t="shared" ref="H14:H77" si="0">ROUND((B14*$G$5)/12,0)+C14</f>
        <v>454.33333333333331</v>
      </c>
      <c r="I14" s="2" t="s">
        <v>18</v>
      </c>
      <c r="J14" s="6" t="s">
        <v>18</v>
      </c>
    </row>
    <row r="15" spans="1:11" x14ac:dyDescent="0.3">
      <c r="A15" s="3" t="s">
        <v>43</v>
      </c>
      <c r="B15" s="3">
        <v>3.3E-3</v>
      </c>
      <c r="C15" s="80">
        <f>ROUND('Proposed Budget'!$F$42/312,0)/12</f>
        <v>78.333333333333329</v>
      </c>
      <c r="D15" s="21">
        <f t="shared" ref="D15:D57" si="1">E15*12</f>
        <v>4540</v>
      </c>
      <c r="E15" s="6">
        <f t="shared" ref="E15:E78" si="2">ROUND((B15*$G$4)/12,0)+C15</f>
        <v>378.33333333333331</v>
      </c>
      <c r="F15" s="6"/>
      <c r="G15" s="6">
        <f t="shared" ref="G15:G57" si="3">H15*12</f>
        <v>4888</v>
      </c>
      <c r="H15" s="6">
        <f t="shared" si="0"/>
        <v>407.33333333333331</v>
      </c>
      <c r="I15" s="2" t="s">
        <v>18</v>
      </c>
      <c r="J15" s="6" t="s">
        <v>18</v>
      </c>
    </row>
    <row r="16" spans="1:11" x14ac:dyDescent="0.3">
      <c r="A16" s="3" t="s">
        <v>44</v>
      </c>
      <c r="B16" s="3">
        <v>2.3600000000000001E-3</v>
      </c>
      <c r="C16" s="80">
        <f>ROUND('Proposed Budget'!$F$42/312,0)/12</f>
        <v>78.333333333333329</v>
      </c>
      <c r="D16" s="21">
        <f t="shared" si="1"/>
        <v>3508</v>
      </c>
      <c r="E16" s="6">
        <f t="shared" si="2"/>
        <v>292.33333333333331</v>
      </c>
      <c r="F16" s="6"/>
      <c r="G16" s="6">
        <f t="shared" si="3"/>
        <v>3760</v>
      </c>
      <c r="H16" s="6">
        <f t="shared" si="0"/>
        <v>313.33333333333331</v>
      </c>
      <c r="I16" s="2" t="s">
        <v>18</v>
      </c>
      <c r="J16" s="6" t="s">
        <v>18</v>
      </c>
    </row>
    <row r="17" spans="1:10" x14ac:dyDescent="0.3">
      <c r="A17" s="3" t="s">
        <v>45</v>
      </c>
      <c r="B17" s="3">
        <v>2.3600000000000001E-3</v>
      </c>
      <c r="C17" s="80">
        <f>ROUND('Proposed Budget'!$F$42/312,0)/12</f>
        <v>78.333333333333329</v>
      </c>
      <c r="D17" s="21">
        <f t="shared" si="1"/>
        <v>3508</v>
      </c>
      <c r="E17" s="6">
        <f t="shared" si="2"/>
        <v>292.33333333333331</v>
      </c>
      <c r="F17" s="6"/>
      <c r="G17" s="6">
        <f t="shared" si="3"/>
        <v>3760</v>
      </c>
      <c r="H17" s="6">
        <f t="shared" si="0"/>
        <v>313.33333333333331</v>
      </c>
      <c r="I17" s="2" t="s">
        <v>18</v>
      </c>
      <c r="J17" s="6" t="s">
        <v>18</v>
      </c>
    </row>
    <row r="18" spans="1:10" x14ac:dyDescent="0.3">
      <c r="A18" s="3" t="s">
        <v>46</v>
      </c>
      <c r="B18" s="3">
        <v>2.3600000000000001E-3</v>
      </c>
      <c r="C18" s="80">
        <f>ROUND('Proposed Budget'!$F$42/312,0)/12</f>
        <v>78.333333333333329</v>
      </c>
      <c r="D18" s="21">
        <f t="shared" si="1"/>
        <v>3508</v>
      </c>
      <c r="E18" s="6">
        <f t="shared" si="2"/>
        <v>292.33333333333331</v>
      </c>
      <c r="F18" s="6"/>
      <c r="G18" s="6">
        <f t="shared" si="3"/>
        <v>3760</v>
      </c>
      <c r="H18" s="6">
        <f t="shared" si="0"/>
        <v>313.33333333333331</v>
      </c>
      <c r="I18" s="2" t="s">
        <v>18</v>
      </c>
      <c r="J18" s="6" t="s">
        <v>18</v>
      </c>
    </row>
    <row r="19" spans="1:10" x14ac:dyDescent="0.3">
      <c r="A19" s="3" t="s">
        <v>47</v>
      </c>
      <c r="B19" s="3">
        <v>2.3600000000000001E-3</v>
      </c>
      <c r="C19" s="80">
        <f>ROUND('Proposed Budget'!$F$42/312,0)/12</f>
        <v>78.333333333333329</v>
      </c>
      <c r="D19" s="21">
        <f t="shared" si="1"/>
        <v>3508</v>
      </c>
      <c r="E19" s="6">
        <f t="shared" si="2"/>
        <v>292.33333333333331</v>
      </c>
      <c r="F19" s="6"/>
      <c r="G19" s="6">
        <f t="shared" si="3"/>
        <v>3760</v>
      </c>
      <c r="H19" s="6">
        <f t="shared" si="0"/>
        <v>313.33333333333331</v>
      </c>
      <c r="I19" s="2" t="s">
        <v>18</v>
      </c>
      <c r="J19" s="6" t="s">
        <v>18</v>
      </c>
    </row>
    <row r="20" spans="1:10" x14ac:dyDescent="0.3">
      <c r="A20" s="3" t="s">
        <v>48</v>
      </c>
      <c r="B20" s="3">
        <v>3.3E-3</v>
      </c>
      <c r="C20" s="80">
        <f>ROUND('Proposed Budget'!$F$42/312,0)/12</f>
        <v>78.333333333333329</v>
      </c>
      <c r="D20" s="21">
        <f t="shared" si="1"/>
        <v>4540</v>
      </c>
      <c r="E20" s="6">
        <f t="shared" si="2"/>
        <v>378.33333333333331</v>
      </c>
      <c r="F20" s="6"/>
      <c r="G20" s="6">
        <f t="shared" si="3"/>
        <v>4888</v>
      </c>
      <c r="H20" s="6">
        <f t="shared" si="0"/>
        <v>407.33333333333331</v>
      </c>
      <c r="I20" s="2" t="s">
        <v>18</v>
      </c>
      <c r="J20" s="6" t="s">
        <v>18</v>
      </c>
    </row>
    <row r="21" spans="1:10" x14ac:dyDescent="0.3">
      <c r="A21" s="3" t="s">
        <v>49</v>
      </c>
      <c r="B21" s="3">
        <v>3.3E-3</v>
      </c>
      <c r="C21" s="80">
        <f>ROUND('Proposed Budget'!$F$42/312,0)/12</f>
        <v>78.333333333333329</v>
      </c>
      <c r="D21" s="21">
        <f t="shared" si="1"/>
        <v>4540</v>
      </c>
      <c r="E21" s="6">
        <f t="shared" si="2"/>
        <v>378.33333333333331</v>
      </c>
      <c r="F21" s="6"/>
      <c r="G21" s="6">
        <f t="shared" si="3"/>
        <v>4888</v>
      </c>
      <c r="H21" s="6">
        <f t="shared" si="0"/>
        <v>407.33333333333331</v>
      </c>
      <c r="J21" s="6" t="s">
        <v>18</v>
      </c>
    </row>
    <row r="22" spans="1:10" x14ac:dyDescent="0.3">
      <c r="A22" s="3" t="s">
        <v>50</v>
      </c>
      <c r="B22" s="3">
        <v>2.3600000000000001E-3</v>
      </c>
      <c r="C22" s="80">
        <f>ROUND('Proposed Budget'!$F$42/312,0)/12</f>
        <v>78.333333333333329</v>
      </c>
      <c r="D22" s="21">
        <f t="shared" si="1"/>
        <v>3508</v>
      </c>
      <c r="E22" s="6">
        <f t="shared" si="2"/>
        <v>292.33333333333331</v>
      </c>
      <c r="F22" s="6"/>
      <c r="G22" s="6">
        <f t="shared" si="3"/>
        <v>3760</v>
      </c>
      <c r="H22" s="6">
        <f t="shared" si="0"/>
        <v>313.33333333333331</v>
      </c>
      <c r="J22" s="6" t="s">
        <v>18</v>
      </c>
    </row>
    <row r="23" spans="1:10" x14ac:dyDescent="0.3">
      <c r="A23" s="3" t="s">
        <v>51</v>
      </c>
      <c r="B23" s="3">
        <v>2.3600000000000001E-3</v>
      </c>
      <c r="C23" s="80">
        <f>ROUND('Proposed Budget'!$F$42/312,0)/12</f>
        <v>78.333333333333329</v>
      </c>
      <c r="D23" s="21">
        <f t="shared" si="1"/>
        <v>3508</v>
      </c>
      <c r="E23" s="6">
        <f t="shared" si="2"/>
        <v>292.33333333333331</v>
      </c>
      <c r="F23" s="6"/>
      <c r="G23" s="6">
        <f t="shared" si="3"/>
        <v>3760</v>
      </c>
      <c r="H23" s="6">
        <f t="shared" si="0"/>
        <v>313.33333333333331</v>
      </c>
      <c r="J23" s="6"/>
    </row>
    <row r="24" spans="1:10" x14ac:dyDescent="0.3">
      <c r="A24" s="3" t="s">
        <v>52</v>
      </c>
      <c r="B24" s="3">
        <v>2.3600000000000001E-3</v>
      </c>
      <c r="C24" s="80">
        <f>ROUND('Proposed Budget'!$F$42/312,0)/12</f>
        <v>78.333333333333329</v>
      </c>
      <c r="D24" s="21">
        <f t="shared" si="1"/>
        <v>3508</v>
      </c>
      <c r="E24" s="6">
        <f t="shared" si="2"/>
        <v>292.33333333333331</v>
      </c>
      <c r="F24" s="6"/>
      <c r="G24" s="6">
        <f t="shared" si="3"/>
        <v>3760</v>
      </c>
      <c r="H24" s="6">
        <f t="shared" si="0"/>
        <v>313.33333333333331</v>
      </c>
      <c r="J24" s="6"/>
    </row>
    <row r="25" spans="1:10" x14ac:dyDescent="0.3">
      <c r="A25" s="3" t="s">
        <v>53</v>
      </c>
      <c r="B25" s="3">
        <v>2.3600000000000001E-3</v>
      </c>
      <c r="C25" s="80">
        <f>ROUND('Proposed Budget'!$F$42/312,0)/12</f>
        <v>78.333333333333329</v>
      </c>
      <c r="D25" s="21">
        <f t="shared" si="1"/>
        <v>3508</v>
      </c>
      <c r="E25" s="6">
        <f t="shared" si="2"/>
        <v>292.33333333333331</v>
      </c>
      <c r="F25" s="6"/>
      <c r="G25" s="6">
        <f t="shared" si="3"/>
        <v>3760</v>
      </c>
      <c r="H25" s="6">
        <f t="shared" si="0"/>
        <v>313.33333333333331</v>
      </c>
      <c r="J25" s="6"/>
    </row>
    <row r="26" spans="1:10" x14ac:dyDescent="0.3">
      <c r="A26" s="3" t="s">
        <v>54</v>
      </c>
      <c r="B26" s="3">
        <v>3.3E-3</v>
      </c>
      <c r="C26" s="80">
        <f>ROUND('Proposed Budget'!$F$42/312,0)/12</f>
        <v>78.333333333333329</v>
      </c>
      <c r="D26" s="21">
        <f t="shared" ref="D26:D27" si="4">E26*12</f>
        <v>4540</v>
      </c>
      <c r="E26" s="6">
        <f t="shared" si="2"/>
        <v>378.33333333333331</v>
      </c>
      <c r="F26" s="6"/>
      <c r="G26" s="6">
        <f t="shared" ref="G26:G27" si="5">H26*12</f>
        <v>4888</v>
      </c>
      <c r="H26" s="6">
        <f t="shared" si="0"/>
        <v>407.33333333333331</v>
      </c>
      <c r="J26" s="6"/>
    </row>
    <row r="27" spans="1:10" x14ac:dyDescent="0.3">
      <c r="A27" s="3" t="s">
        <v>55</v>
      </c>
      <c r="B27" s="3">
        <v>3.7699999999999999E-3</v>
      </c>
      <c r="C27" s="80">
        <f>ROUND('Proposed Budget'!$F$42/312,0)/12</f>
        <v>78.333333333333329</v>
      </c>
      <c r="D27" s="21">
        <f t="shared" si="4"/>
        <v>5044</v>
      </c>
      <c r="E27" s="6">
        <f t="shared" si="2"/>
        <v>420.33333333333331</v>
      </c>
      <c r="F27" s="6"/>
      <c r="G27" s="6">
        <f t="shared" si="5"/>
        <v>5452</v>
      </c>
      <c r="H27" s="6">
        <f t="shared" si="0"/>
        <v>454.33333333333331</v>
      </c>
      <c r="J27" s="6"/>
    </row>
    <row r="28" spans="1:10" x14ac:dyDescent="0.3">
      <c r="C28" s="80"/>
      <c r="D28" s="21"/>
      <c r="E28" s="6"/>
      <c r="F28" s="6"/>
      <c r="G28" s="6"/>
      <c r="H28" s="6"/>
      <c r="J28" s="6"/>
    </row>
    <row r="29" spans="1:10" x14ac:dyDescent="0.3">
      <c r="A29" s="3" t="s">
        <v>56</v>
      </c>
      <c r="B29" s="3">
        <v>3.8899999999999998E-3</v>
      </c>
      <c r="C29" s="80">
        <f>ROUND('Proposed Budget'!$F$42/312,0)/12</f>
        <v>78.333333333333329</v>
      </c>
      <c r="D29" s="21">
        <f t="shared" ref="D29:D42" si="6">E29*12</f>
        <v>5176</v>
      </c>
      <c r="E29" s="6">
        <f t="shared" si="2"/>
        <v>431.33333333333331</v>
      </c>
      <c r="F29" s="6"/>
      <c r="G29" s="6">
        <f t="shared" ref="G29:G42" si="7">H29*12</f>
        <v>5596</v>
      </c>
      <c r="H29" s="6">
        <f t="shared" si="0"/>
        <v>466.33333333333331</v>
      </c>
      <c r="J29" s="6"/>
    </row>
    <row r="30" spans="1:10" x14ac:dyDescent="0.3">
      <c r="A30" s="3" t="s">
        <v>57</v>
      </c>
      <c r="B30" s="3">
        <v>3.4199999999999999E-3</v>
      </c>
      <c r="C30" s="80">
        <f>ROUND('Proposed Budget'!$F$42/312,0)/12</f>
        <v>78.333333333333329</v>
      </c>
      <c r="D30" s="21">
        <f t="shared" si="6"/>
        <v>4672</v>
      </c>
      <c r="E30" s="6">
        <f t="shared" si="2"/>
        <v>389.33333333333331</v>
      </c>
      <c r="F30" s="6"/>
      <c r="G30" s="6">
        <f t="shared" si="7"/>
        <v>5032</v>
      </c>
      <c r="H30" s="6">
        <f t="shared" si="0"/>
        <v>419.33333333333331</v>
      </c>
      <c r="J30" s="6"/>
    </row>
    <row r="31" spans="1:10" x14ac:dyDescent="0.3">
      <c r="A31" s="3" t="s">
        <v>58</v>
      </c>
      <c r="B31" s="3">
        <v>2.47E-3</v>
      </c>
      <c r="C31" s="80">
        <f>ROUND('Proposed Budget'!$F$42/312,0)/12</f>
        <v>78.333333333333329</v>
      </c>
      <c r="D31" s="21">
        <f t="shared" si="6"/>
        <v>3628</v>
      </c>
      <c r="E31" s="6">
        <f t="shared" si="2"/>
        <v>302.33333333333331</v>
      </c>
      <c r="F31" s="6"/>
      <c r="G31" s="6">
        <f t="shared" si="7"/>
        <v>3892</v>
      </c>
      <c r="H31" s="6">
        <f t="shared" si="0"/>
        <v>324.33333333333331</v>
      </c>
      <c r="J31" s="6"/>
    </row>
    <row r="32" spans="1:10" x14ac:dyDescent="0.3">
      <c r="A32" s="3" t="s">
        <v>59</v>
      </c>
      <c r="B32" s="3">
        <v>2.47E-3</v>
      </c>
      <c r="C32" s="80">
        <f>ROUND('Proposed Budget'!$F$42/312,0)/12</f>
        <v>78.333333333333329</v>
      </c>
      <c r="D32" s="21">
        <f t="shared" si="6"/>
        <v>3628</v>
      </c>
      <c r="E32" s="6">
        <f t="shared" si="2"/>
        <v>302.33333333333331</v>
      </c>
      <c r="F32" s="6"/>
      <c r="G32" s="6">
        <f t="shared" si="7"/>
        <v>3892</v>
      </c>
      <c r="H32" s="6">
        <f t="shared" si="0"/>
        <v>324.33333333333331</v>
      </c>
      <c r="J32" s="6"/>
    </row>
    <row r="33" spans="1:10" x14ac:dyDescent="0.3">
      <c r="A33" s="3" t="s">
        <v>60</v>
      </c>
      <c r="B33" s="3">
        <v>2.47E-3</v>
      </c>
      <c r="C33" s="80">
        <f>ROUND('Proposed Budget'!$F$42/312,0)/12</f>
        <v>78.333333333333329</v>
      </c>
      <c r="D33" s="21">
        <f t="shared" si="6"/>
        <v>3628</v>
      </c>
      <c r="E33" s="6">
        <f t="shared" si="2"/>
        <v>302.33333333333331</v>
      </c>
      <c r="F33" s="6"/>
      <c r="G33" s="6">
        <f t="shared" si="7"/>
        <v>3892</v>
      </c>
      <c r="H33" s="6">
        <f t="shared" si="0"/>
        <v>324.33333333333331</v>
      </c>
      <c r="J33" s="6"/>
    </row>
    <row r="34" spans="1:10" x14ac:dyDescent="0.3">
      <c r="A34" s="3" t="s">
        <v>61</v>
      </c>
      <c r="B34" s="3">
        <v>2.47E-3</v>
      </c>
      <c r="C34" s="80">
        <f>ROUND('Proposed Budget'!$F$42/312,0)/12</f>
        <v>78.333333333333329</v>
      </c>
      <c r="D34" s="21">
        <f t="shared" si="6"/>
        <v>3628</v>
      </c>
      <c r="E34" s="6">
        <f t="shared" si="2"/>
        <v>302.33333333333331</v>
      </c>
      <c r="F34" s="6"/>
      <c r="G34" s="6">
        <f t="shared" si="7"/>
        <v>3892</v>
      </c>
      <c r="H34" s="6">
        <f t="shared" si="0"/>
        <v>324.33333333333331</v>
      </c>
      <c r="J34" s="6"/>
    </row>
    <row r="35" spans="1:10" x14ac:dyDescent="0.3">
      <c r="A35" s="3" t="s">
        <v>62</v>
      </c>
      <c r="B35" s="3">
        <v>3.4199999999999999E-3</v>
      </c>
      <c r="C35" s="80">
        <f>ROUND('Proposed Budget'!$F$42/312,0)/12</f>
        <v>78.333333333333329</v>
      </c>
      <c r="D35" s="21">
        <f t="shared" si="6"/>
        <v>4672</v>
      </c>
      <c r="E35" s="6">
        <f t="shared" si="2"/>
        <v>389.33333333333331</v>
      </c>
      <c r="F35" s="6"/>
      <c r="G35" s="6">
        <f t="shared" si="7"/>
        <v>5032</v>
      </c>
      <c r="H35" s="6">
        <f t="shared" si="0"/>
        <v>419.33333333333331</v>
      </c>
      <c r="J35" s="6"/>
    </row>
    <row r="36" spans="1:10" x14ac:dyDescent="0.3">
      <c r="A36" s="3" t="s">
        <v>63</v>
      </c>
      <c r="B36" s="3">
        <v>3.4199999999999999E-3</v>
      </c>
      <c r="C36" s="80">
        <f>ROUND('Proposed Budget'!$F$42/312,0)/12</f>
        <v>78.333333333333329</v>
      </c>
      <c r="D36" s="21">
        <f t="shared" si="6"/>
        <v>4672</v>
      </c>
      <c r="E36" s="6">
        <f t="shared" si="2"/>
        <v>389.33333333333331</v>
      </c>
      <c r="F36" s="6"/>
      <c r="G36" s="6">
        <f t="shared" si="7"/>
        <v>5032</v>
      </c>
      <c r="H36" s="6">
        <f t="shared" si="0"/>
        <v>419.33333333333331</v>
      </c>
      <c r="J36" s="6"/>
    </row>
    <row r="37" spans="1:10" x14ac:dyDescent="0.3">
      <c r="A37" s="3" t="s">
        <v>64</v>
      </c>
      <c r="B37" s="3">
        <v>2.47E-3</v>
      </c>
      <c r="C37" s="80">
        <f>ROUND('Proposed Budget'!$F$42/312,0)/12</f>
        <v>78.333333333333329</v>
      </c>
      <c r="D37" s="21">
        <f t="shared" si="6"/>
        <v>3628</v>
      </c>
      <c r="E37" s="6">
        <f t="shared" si="2"/>
        <v>302.33333333333331</v>
      </c>
      <c r="F37" s="6"/>
      <c r="G37" s="6">
        <f t="shared" si="7"/>
        <v>3892</v>
      </c>
      <c r="H37" s="6">
        <f t="shared" si="0"/>
        <v>324.33333333333331</v>
      </c>
      <c r="J37" s="6"/>
    </row>
    <row r="38" spans="1:10" x14ac:dyDescent="0.3">
      <c r="A38" s="3" t="s">
        <v>65</v>
      </c>
      <c r="B38" s="3">
        <v>2.47E-3</v>
      </c>
      <c r="C38" s="80">
        <f>ROUND('Proposed Budget'!$F$42/312,0)/12</f>
        <v>78.333333333333329</v>
      </c>
      <c r="D38" s="21">
        <f t="shared" si="6"/>
        <v>3628</v>
      </c>
      <c r="E38" s="6">
        <f t="shared" si="2"/>
        <v>302.33333333333331</v>
      </c>
      <c r="F38" s="6"/>
      <c r="G38" s="6">
        <f t="shared" si="7"/>
        <v>3892</v>
      </c>
      <c r="H38" s="6">
        <f t="shared" si="0"/>
        <v>324.33333333333331</v>
      </c>
      <c r="J38" s="6"/>
    </row>
    <row r="39" spans="1:10" x14ac:dyDescent="0.3">
      <c r="A39" s="3" t="s">
        <v>66</v>
      </c>
      <c r="B39" s="3">
        <v>2.47E-3</v>
      </c>
      <c r="C39" s="80">
        <f>ROUND('Proposed Budget'!$F$42/312,0)/12</f>
        <v>78.333333333333329</v>
      </c>
      <c r="D39" s="21">
        <f t="shared" si="6"/>
        <v>3628</v>
      </c>
      <c r="E39" s="6">
        <f t="shared" si="2"/>
        <v>302.33333333333331</v>
      </c>
      <c r="F39" s="6"/>
      <c r="G39" s="6">
        <f t="shared" si="7"/>
        <v>3892</v>
      </c>
      <c r="H39" s="6">
        <f t="shared" si="0"/>
        <v>324.33333333333331</v>
      </c>
      <c r="J39" s="6"/>
    </row>
    <row r="40" spans="1:10" x14ac:dyDescent="0.3">
      <c r="A40" s="3" t="s">
        <v>67</v>
      </c>
      <c r="B40" s="3">
        <v>2.47E-3</v>
      </c>
      <c r="C40" s="80">
        <f>ROUND('Proposed Budget'!$F$42/312,0)/12</f>
        <v>78.333333333333329</v>
      </c>
      <c r="D40" s="21">
        <f t="shared" si="6"/>
        <v>3628</v>
      </c>
      <c r="E40" s="6">
        <f t="shared" si="2"/>
        <v>302.33333333333331</v>
      </c>
      <c r="F40" s="6"/>
      <c r="G40" s="6">
        <f t="shared" si="7"/>
        <v>3892</v>
      </c>
      <c r="H40" s="6">
        <f t="shared" si="0"/>
        <v>324.33333333333331</v>
      </c>
      <c r="J40" s="6"/>
    </row>
    <row r="41" spans="1:10" x14ac:dyDescent="0.3">
      <c r="A41" s="3" t="s">
        <v>68</v>
      </c>
      <c r="B41" s="3">
        <v>3.4199999999999999E-3</v>
      </c>
      <c r="C41" s="80">
        <f>ROUND('Proposed Budget'!$F$42/312,0)/12</f>
        <v>78.333333333333329</v>
      </c>
      <c r="D41" s="21">
        <f t="shared" si="6"/>
        <v>4672</v>
      </c>
      <c r="E41" s="6">
        <f t="shared" si="2"/>
        <v>389.33333333333331</v>
      </c>
      <c r="F41" s="6"/>
      <c r="G41" s="6">
        <f t="shared" si="7"/>
        <v>5032</v>
      </c>
      <c r="H41" s="6">
        <f t="shared" si="0"/>
        <v>419.33333333333331</v>
      </c>
      <c r="J41" s="6"/>
    </row>
    <row r="42" spans="1:10" x14ac:dyDescent="0.3">
      <c r="A42" s="3" t="s">
        <v>69</v>
      </c>
      <c r="B42" s="3">
        <v>3.8899999999999998E-3</v>
      </c>
      <c r="C42" s="80">
        <f>ROUND('Proposed Budget'!$F$42/312,0)/12</f>
        <v>78.333333333333329</v>
      </c>
      <c r="D42" s="21">
        <f t="shared" si="6"/>
        <v>5176</v>
      </c>
      <c r="E42" s="6">
        <f t="shared" si="2"/>
        <v>431.33333333333331</v>
      </c>
      <c r="F42" s="6"/>
      <c r="G42" s="6">
        <f t="shared" si="7"/>
        <v>5596</v>
      </c>
      <c r="H42" s="6">
        <f t="shared" si="0"/>
        <v>466.33333333333331</v>
      </c>
      <c r="J42" s="6"/>
    </row>
    <row r="43" spans="1:10" x14ac:dyDescent="0.3">
      <c r="C43" s="80"/>
      <c r="D43" s="21"/>
      <c r="E43" s="6"/>
      <c r="F43" s="6"/>
      <c r="G43" s="6"/>
      <c r="H43" s="6"/>
      <c r="J43" s="6"/>
    </row>
    <row r="44" spans="1:10" x14ac:dyDescent="0.3">
      <c r="A44" s="3" t="s">
        <v>70</v>
      </c>
      <c r="B44" s="3">
        <v>4.0000000000000001E-3</v>
      </c>
      <c r="C44" s="80">
        <f>ROUND('Proposed Budget'!$F$42/312,0)/12</f>
        <v>78.333333333333329</v>
      </c>
      <c r="D44" s="21">
        <f t="shared" ref="D44:D56" si="8">E44*12</f>
        <v>5296</v>
      </c>
      <c r="E44" s="6">
        <f t="shared" si="2"/>
        <v>441.33333333333331</v>
      </c>
      <c r="F44" s="6"/>
      <c r="G44" s="6">
        <f t="shared" ref="G44:G56" si="9">H44*12</f>
        <v>5728</v>
      </c>
      <c r="H44" s="6">
        <f t="shared" si="0"/>
        <v>477.33333333333331</v>
      </c>
      <c r="J44" s="6"/>
    </row>
    <row r="45" spans="1:10" x14ac:dyDescent="0.3">
      <c r="A45" s="3" t="s">
        <v>71</v>
      </c>
      <c r="B45" s="3">
        <v>3.5300000000000002E-3</v>
      </c>
      <c r="C45" s="80">
        <f>ROUND('Proposed Budget'!$F$42/312,0)/12</f>
        <v>78.333333333333329</v>
      </c>
      <c r="D45" s="21">
        <f t="shared" si="8"/>
        <v>4792</v>
      </c>
      <c r="E45" s="6">
        <f t="shared" si="2"/>
        <v>399.33333333333331</v>
      </c>
      <c r="F45" s="6"/>
      <c r="G45" s="6">
        <f t="shared" si="9"/>
        <v>5164</v>
      </c>
      <c r="H45" s="6">
        <f t="shared" si="0"/>
        <v>430.33333333333331</v>
      </c>
      <c r="J45" s="6"/>
    </row>
    <row r="46" spans="1:10" x14ac:dyDescent="0.3">
      <c r="A46" s="3" t="s">
        <v>72</v>
      </c>
      <c r="B46" s="3">
        <v>2.5899999999999999E-3</v>
      </c>
      <c r="C46" s="80">
        <f>ROUND('Proposed Budget'!$F$42/312,0)/12</f>
        <v>78.333333333333329</v>
      </c>
      <c r="D46" s="21">
        <f t="shared" si="8"/>
        <v>3760</v>
      </c>
      <c r="E46" s="6">
        <f t="shared" si="2"/>
        <v>313.33333333333331</v>
      </c>
      <c r="F46" s="6"/>
      <c r="G46" s="6">
        <f t="shared" si="9"/>
        <v>4036</v>
      </c>
      <c r="H46" s="6">
        <f t="shared" si="0"/>
        <v>336.33333333333331</v>
      </c>
      <c r="J46" s="6"/>
    </row>
    <row r="47" spans="1:10" x14ac:dyDescent="0.3">
      <c r="A47" s="3" t="s">
        <v>73</v>
      </c>
      <c r="B47" s="3">
        <v>2.5899999999999999E-3</v>
      </c>
      <c r="C47" s="80">
        <f>ROUND('Proposed Budget'!$F$42/312,0)/12</f>
        <v>78.333333333333329</v>
      </c>
      <c r="D47" s="21">
        <f t="shared" si="8"/>
        <v>3760</v>
      </c>
      <c r="E47" s="6">
        <f t="shared" si="2"/>
        <v>313.33333333333331</v>
      </c>
      <c r="F47" s="6"/>
      <c r="G47" s="6">
        <f t="shared" si="9"/>
        <v>4036</v>
      </c>
      <c r="H47" s="6">
        <f t="shared" si="0"/>
        <v>336.33333333333331</v>
      </c>
      <c r="J47" s="6"/>
    </row>
    <row r="48" spans="1:10" x14ac:dyDescent="0.3">
      <c r="A48" s="3" t="s">
        <v>74</v>
      </c>
      <c r="B48" s="3">
        <v>2.5899999999999999E-3</v>
      </c>
      <c r="C48" s="80">
        <f>ROUND('Proposed Budget'!$F$42/312,0)/12</f>
        <v>78.333333333333329</v>
      </c>
      <c r="D48" s="21">
        <f t="shared" si="8"/>
        <v>3760</v>
      </c>
      <c r="E48" s="6">
        <f t="shared" si="2"/>
        <v>313.33333333333331</v>
      </c>
      <c r="F48" s="6"/>
      <c r="G48" s="6">
        <f t="shared" si="9"/>
        <v>4036</v>
      </c>
      <c r="H48" s="6">
        <f t="shared" si="0"/>
        <v>336.33333333333331</v>
      </c>
      <c r="J48" s="6"/>
    </row>
    <row r="49" spans="1:10" x14ac:dyDescent="0.3">
      <c r="A49" s="3" t="s">
        <v>75</v>
      </c>
      <c r="B49" s="3">
        <v>2.5899999999999999E-3</v>
      </c>
      <c r="C49" s="80">
        <f>ROUND('Proposed Budget'!$F$42/312,0)/12</f>
        <v>78.333333333333329</v>
      </c>
      <c r="D49" s="21">
        <f t="shared" si="8"/>
        <v>3760</v>
      </c>
      <c r="E49" s="6">
        <f t="shared" si="2"/>
        <v>313.33333333333331</v>
      </c>
      <c r="F49" s="6"/>
      <c r="G49" s="6">
        <f t="shared" si="9"/>
        <v>4036</v>
      </c>
      <c r="H49" s="6">
        <f t="shared" si="0"/>
        <v>336.33333333333331</v>
      </c>
      <c r="J49" s="6"/>
    </row>
    <row r="50" spans="1:10" x14ac:dyDescent="0.3">
      <c r="A50" s="3" t="s">
        <v>76</v>
      </c>
      <c r="B50" s="3">
        <v>3.5300000000000002E-3</v>
      </c>
      <c r="C50" s="80">
        <f>ROUND('Proposed Budget'!$F$42/312,0)/12</f>
        <v>78.333333333333329</v>
      </c>
      <c r="D50" s="21">
        <f t="shared" si="8"/>
        <v>4792</v>
      </c>
      <c r="E50" s="6">
        <f t="shared" si="2"/>
        <v>399.33333333333331</v>
      </c>
      <c r="F50" s="6"/>
      <c r="G50" s="6">
        <f t="shared" si="9"/>
        <v>5164</v>
      </c>
      <c r="H50" s="6">
        <f t="shared" si="0"/>
        <v>430.33333333333331</v>
      </c>
      <c r="J50" s="6"/>
    </row>
    <row r="51" spans="1:10" x14ac:dyDescent="0.3">
      <c r="A51" s="3" t="s">
        <v>77</v>
      </c>
      <c r="B51" s="3">
        <v>3.5300000000000002E-3</v>
      </c>
      <c r="C51" s="80">
        <f>ROUND('Proposed Budget'!$F$42/312,0)/12</f>
        <v>78.333333333333329</v>
      </c>
      <c r="D51" s="21">
        <f t="shared" si="8"/>
        <v>4792</v>
      </c>
      <c r="E51" s="6">
        <f t="shared" si="2"/>
        <v>399.33333333333331</v>
      </c>
      <c r="F51" s="6"/>
      <c r="G51" s="6">
        <f t="shared" si="9"/>
        <v>5164</v>
      </c>
      <c r="H51" s="6">
        <f t="shared" si="0"/>
        <v>430.33333333333331</v>
      </c>
      <c r="J51" s="6"/>
    </row>
    <row r="52" spans="1:10" x14ac:dyDescent="0.3">
      <c r="A52" s="3" t="s">
        <v>78</v>
      </c>
      <c r="B52" s="3">
        <v>2.5899999999999999E-3</v>
      </c>
      <c r="C52" s="80">
        <f>ROUND('Proposed Budget'!$F$42/312,0)/12</f>
        <v>78.333333333333329</v>
      </c>
      <c r="D52" s="21">
        <f t="shared" si="8"/>
        <v>3760</v>
      </c>
      <c r="E52" s="6">
        <f t="shared" si="2"/>
        <v>313.33333333333331</v>
      </c>
      <c r="F52" s="6"/>
      <c r="G52" s="6">
        <f t="shared" si="9"/>
        <v>4036</v>
      </c>
      <c r="H52" s="6">
        <f t="shared" si="0"/>
        <v>336.33333333333331</v>
      </c>
      <c r="J52" s="6"/>
    </row>
    <row r="53" spans="1:10" x14ac:dyDescent="0.3">
      <c r="A53" s="3" t="s">
        <v>79</v>
      </c>
      <c r="B53" s="3">
        <v>2.5899999999999999E-3</v>
      </c>
      <c r="C53" s="80">
        <f>ROUND('Proposed Budget'!$F$42/312,0)/12</f>
        <v>78.333333333333329</v>
      </c>
      <c r="D53" s="21">
        <f t="shared" si="8"/>
        <v>3760</v>
      </c>
      <c r="E53" s="6">
        <f t="shared" si="2"/>
        <v>313.33333333333331</v>
      </c>
      <c r="F53" s="6"/>
      <c r="G53" s="6">
        <f t="shared" si="9"/>
        <v>4036</v>
      </c>
      <c r="H53" s="6">
        <f t="shared" si="0"/>
        <v>336.33333333333331</v>
      </c>
      <c r="J53" s="6"/>
    </row>
    <row r="54" spans="1:10" x14ac:dyDescent="0.3">
      <c r="A54" s="3" t="s">
        <v>80</v>
      </c>
      <c r="B54" s="3">
        <v>2.5899999999999999E-3</v>
      </c>
      <c r="C54" s="80">
        <f>ROUND('Proposed Budget'!$F$42/312,0)/12</f>
        <v>78.333333333333329</v>
      </c>
      <c r="D54" s="21">
        <f t="shared" si="8"/>
        <v>3760</v>
      </c>
      <c r="E54" s="6">
        <f t="shared" si="2"/>
        <v>313.33333333333331</v>
      </c>
      <c r="F54" s="6"/>
      <c r="G54" s="6">
        <f t="shared" si="9"/>
        <v>4036</v>
      </c>
      <c r="H54" s="6">
        <f t="shared" si="0"/>
        <v>336.33333333333331</v>
      </c>
      <c r="J54" s="6"/>
    </row>
    <row r="55" spans="1:10" x14ac:dyDescent="0.3">
      <c r="A55" s="3" t="s">
        <v>81</v>
      </c>
      <c r="B55" s="3">
        <v>2.5899999999999999E-3</v>
      </c>
      <c r="C55" s="80">
        <f>ROUND('Proposed Budget'!$F$42/312,0)/12</f>
        <v>78.333333333333329</v>
      </c>
      <c r="D55" s="21">
        <f t="shared" si="8"/>
        <v>3760</v>
      </c>
      <c r="E55" s="6">
        <f t="shared" si="2"/>
        <v>313.33333333333331</v>
      </c>
      <c r="F55" s="6"/>
      <c r="G55" s="6">
        <f t="shared" si="9"/>
        <v>4036</v>
      </c>
      <c r="H55" s="6">
        <f t="shared" si="0"/>
        <v>336.33333333333331</v>
      </c>
      <c r="J55" s="6"/>
    </row>
    <row r="56" spans="1:10" x14ac:dyDescent="0.3">
      <c r="A56" s="3" t="s">
        <v>82</v>
      </c>
      <c r="B56" s="3">
        <v>3.5300000000000002E-3</v>
      </c>
      <c r="C56" s="80">
        <f>ROUND('Proposed Budget'!$F$42/312,0)/12</f>
        <v>78.333333333333329</v>
      </c>
      <c r="D56" s="21">
        <f t="shared" si="8"/>
        <v>4792</v>
      </c>
      <c r="E56" s="6">
        <f t="shared" si="2"/>
        <v>399.33333333333331</v>
      </c>
      <c r="F56" s="6"/>
      <c r="G56" s="6">
        <f t="shared" si="9"/>
        <v>5164</v>
      </c>
      <c r="H56" s="6">
        <f t="shared" si="0"/>
        <v>430.33333333333331</v>
      </c>
      <c r="J56" s="6"/>
    </row>
    <row r="57" spans="1:10" x14ac:dyDescent="0.3">
      <c r="A57" s="3" t="s">
        <v>83</v>
      </c>
      <c r="B57" s="3">
        <v>4.0000000000000001E-3</v>
      </c>
      <c r="C57" s="80">
        <f>ROUND('Proposed Budget'!$F$42/312,0)/12</f>
        <v>78.333333333333329</v>
      </c>
      <c r="D57" s="21">
        <f t="shared" si="1"/>
        <v>5296</v>
      </c>
      <c r="E57" s="6">
        <f t="shared" si="2"/>
        <v>441.33333333333331</v>
      </c>
      <c r="F57" s="6"/>
      <c r="G57" s="6">
        <f t="shared" si="3"/>
        <v>5728</v>
      </c>
      <c r="H57" s="6">
        <f t="shared" si="0"/>
        <v>477.33333333333331</v>
      </c>
      <c r="I57" s="2" t="s">
        <v>18</v>
      </c>
      <c r="J57" s="6" t="s">
        <v>18</v>
      </c>
    </row>
    <row r="58" spans="1:10" x14ac:dyDescent="0.3">
      <c r="C58" s="80"/>
      <c r="D58" s="21"/>
      <c r="E58" s="6"/>
      <c r="F58" s="6"/>
      <c r="G58" s="6"/>
      <c r="H58" s="6"/>
      <c r="J58" s="6" t="s">
        <v>18</v>
      </c>
    </row>
    <row r="59" spans="1:10" x14ac:dyDescent="0.3">
      <c r="A59" s="3" t="s">
        <v>84</v>
      </c>
      <c r="C59" s="80"/>
      <c r="D59" s="21"/>
      <c r="E59" s="6"/>
      <c r="F59" s="6"/>
      <c r="G59" s="6"/>
      <c r="H59" s="6"/>
      <c r="I59" s="2" t="s">
        <v>18</v>
      </c>
      <c r="J59" s="6" t="s">
        <v>18</v>
      </c>
    </row>
    <row r="60" spans="1:10" x14ac:dyDescent="0.3">
      <c r="A60" s="3" t="s">
        <v>85</v>
      </c>
      <c r="B60" s="3">
        <v>3.7699999999999999E-3</v>
      </c>
      <c r="C60" s="80">
        <f>ROUND('Proposed Budget'!$F$42/312,0)/12</f>
        <v>78.333333333333329</v>
      </c>
      <c r="D60" s="21">
        <f>E60*12</f>
        <v>5044</v>
      </c>
      <c r="E60" s="6">
        <f t="shared" si="2"/>
        <v>420.33333333333331</v>
      </c>
      <c r="F60" s="6"/>
      <c r="G60" s="6">
        <f>H60*12</f>
        <v>5452</v>
      </c>
      <c r="H60" s="6">
        <f t="shared" si="0"/>
        <v>454.33333333333331</v>
      </c>
      <c r="I60" s="2" t="s">
        <v>18</v>
      </c>
      <c r="J60" s="6" t="s">
        <v>18</v>
      </c>
    </row>
    <row r="61" spans="1:10" x14ac:dyDescent="0.3">
      <c r="A61" s="3" t="s">
        <v>86</v>
      </c>
      <c r="B61" s="3">
        <v>3.3E-3</v>
      </c>
      <c r="C61" s="80">
        <f>ROUND('Proposed Budget'!$F$42/312,0)/12</f>
        <v>78.333333333333329</v>
      </c>
      <c r="D61" s="21">
        <f t="shared" ref="D61:D73" si="10">E61*12</f>
        <v>4540</v>
      </c>
      <c r="E61" s="6">
        <f t="shared" si="2"/>
        <v>378.33333333333331</v>
      </c>
      <c r="F61" s="6"/>
      <c r="G61" s="6">
        <f t="shared" ref="G61:G73" si="11">H61*12</f>
        <v>4888</v>
      </c>
      <c r="H61" s="6">
        <f t="shared" si="0"/>
        <v>407.33333333333331</v>
      </c>
      <c r="I61" s="2" t="s">
        <v>18</v>
      </c>
      <c r="J61" s="6" t="s">
        <v>18</v>
      </c>
    </row>
    <row r="62" spans="1:10" x14ac:dyDescent="0.3">
      <c r="A62" s="3" t="s">
        <v>87</v>
      </c>
      <c r="B62" s="3">
        <v>2.3600000000000001E-3</v>
      </c>
      <c r="C62" s="80">
        <f>ROUND('Proposed Budget'!$F$42/312,0)/12</f>
        <v>78.333333333333329</v>
      </c>
      <c r="D62" s="21">
        <f t="shared" si="10"/>
        <v>3508</v>
      </c>
      <c r="E62" s="6">
        <f t="shared" si="2"/>
        <v>292.33333333333331</v>
      </c>
      <c r="F62" s="6"/>
      <c r="G62" s="6">
        <f t="shared" si="11"/>
        <v>3760</v>
      </c>
      <c r="H62" s="6">
        <f t="shared" si="0"/>
        <v>313.33333333333331</v>
      </c>
      <c r="I62" s="2" t="s">
        <v>18</v>
      </c>
      <c r="J62" s="6" t="s">
        <v>18</v>
      </c>
    </row>
    <row r="63" spans="1:10" x14ac:dyDescent="0.3">
      <c r="A63" s="3" t="s">
        <v>88</v>
      </c>
      <c r="B63" s="3">
        <v>2.3600000000000001E-3</v>
      </c>
      <c r="C63" s="80">
        <f>ROUND('Proposed Budget'!$F$42/312,0)/12</f>
        <v>78.333333333333329</v>
      </c>
      <c r="D63" s="21">
        <f t="shared" si="10"/>
        <v>3508</v>
      </c>
      <c r="E63" s="6">
        <f t="shared" si="2"/>
        <v>292.33333333333331</v>
      </c>
      <c r="F63" s="6"/>
      <c r="G63" s="6">
        <f t="shared" si="11"/>
        <v>3760</v>
      </c>
      <c r="H63" s="6">
        <f t="shared" si="0"/>
        <v>313.33333333333331</v>
      </c>
      <c r="I63" s="2" t="s">
        <v>18</v>
      </c>
      <c r="J63" s="6" t="s">
        <v>18</v>
      </c>
    </row>
    <row r="64" spans="1:10" x14ac:dyDescent="0.3">
      <c r="A64" s="3" t="s">
        <v>89</v>
      </c>
      <c r="B64" s="3">
        <v>2.3600000000000001E-3</v>
      </c>
      <c r="C64" s="80">
        <f>ROUND('Proposed Budget'!$F$42/312,0)/12</f>
        <v>78.333333333333329</v>
      </c>
      <c r="D64" s="21">
        <f t="shared" si="10"/>
        <v>3508</v>
      </c>
      <c r="E64" s="6">
        <f t="shared" si="2"/>
        <v>292.33333333333331</v>
      </c>
      <c r="F64" s="6"/>
      <c r="G64" s="6">
        <f t="shared" si="11"/>
        <v>3760</v>
      </c>
      <c r="H64" s="6">
        <f t="shared" si="0"/>
        <v>313.33333333333331</v>
      </c>
      <c r="I64" s="2" t="s">
        <v>18</v>
      </c>
      <c r="J64" s="6" t="s">
        <v>18</v>
      </c>
    </row>
    <row r="65" spans="1:10" x14ac:dyDescent="0.3">
      <c r="A65" s="3" t="s">
        <v>90</v>
      </c>
      <c r="B65" s="3">
        <v>2.3600000000000001E-3</v>
      </c>
      <c r="C65" s="80">
        <f>ROUND('Proposed Budget'!$F$42/312,0)/12</f>
        <v>78.333333333333329</v>
      </c>
      <c r="D65" s="21">
        <f t="shared" si="10"/>
        <v>3508</v>
      </c>
      <c r="E65" s="6">
        <f t="shared" si="2"/>
        <v>292.33333333333331</v>
      </c>
      <c r="F65" s="6"/>
      <c r="G65" s="6">
        <f t="shared" si="11"/>
        <v>3760</v>
      </c>
      <c r="H65" s="6">
        <f t="shared" si="0"/>
        <v>313.33333333333331</v>
      </c>
      <c r="I65" s="2" t="s">
        <v>18</v>
      </c>
      <c r="J65" s="6" t="s">
        <v>18</v>
      </c>
    </row>
    <row r="66" spans="1:10" x14ac:dyDescent="0.3">
      <c r="A66" s="3" t="s">
        <v>91</v>
      </c>
      <c r="B66" s="3">
        <v>3.3E-3</v>
      </c>
      <c r="C66" s="80">
        <f>ROUND('Proposed Budget'!$F$42/312,0)/12</f>
        <v>78.333333333333329</v>
      </c>
      <c r="D66" s="21">
        <f t="shared" si="10"/>
        <v>4540</v>
      </c>
      <c r="E66" s="6">
        <f t="shared" si="2"/>
        <v>378.33333333333331</v>
      </c>
      <c r="F66" s="6"/>
      <c r="G66" s="6">
        <f t="shared" si="11"/>
        <v>4888</v>
      </c>
      <c r="H66" s="6">
        <f t="shared" si="0"/>
        <v>407.33333333333331</v>
      </c>
      <c r="I66" s="2" t="s">
        <v>18</v>
      </c>
      <c r="J66" s="6" t="s">
        <v>18</v>
      </c>
    </row>
    <row r="67" spans="1:10" x14ac:dyDescent="0.3">
      <c r="A67" s="3" t="s">
        <v>92</v>
      </c>
      <c r="B67" s="3">
        <v>3.3E-3</v>
      </c>
      <c r="C67" s="80">
        <f>ROUND('Proposed Budget'!$F$42/312,0)/12</f>
        <v>78.333333333333329</v>
      </c>
      <c r="D67" s="21">
        <f t="shared" si="10"/>
        <v>4540</v>
      </c>
      <c r="E67" s="6">
        <f t="shared" si="2"/>
        <v>378.33333333333331</v>
      </c>
      <c r="F67" s="6"/>
      <c r="G67" s="6">
        <f t="shared" si="11"/>
        <v>4888</v>
      </c>
      <c r="H67" s="6">
        <f t="shared" si="0"/>
        <v>407.33333333333331</v>
      </c>
      <c r="J67" s="6" t="s">
        <v>18</v>
      </c>
    </row>
    <row r="68" spans="1:10" x14ac:dyDescent="0.3">
      <c r="A68" s="3" t="s">
        <v>93</v>
      </c>
      <c r="B68" s="3">
        <v>2.3600000000000001E-3</v>
      </c>
      <c r="C68" s="80">
        <f>ROUND('Proposed Budget'!$F$42/312,0)/12</f>
        <v>78.333333333333329</v>
      </c>
      <c r="D68" s="21">
        <f t="shared" si="10"/>
        <v>3508</v>
      </c>
      <c r="E68" s="6">
        <f t="shared" si="2"/>
        <v>292.33333333333331</v>
      </c>
      <c r="F68" s="6"/>
      <c r="G68" s="6">
        <f t="shared" si="11"/>
        <v>3760</v>
      </c>
      <c r="H68" s="6">
        <f t="shared" si="0"/>
        <v>313.33333333333331</v>
      </c>
      <c r="J68" s="6" t="s">
        <v>18</v>
      </c>
    </row>
    <row r="69" spans="1:10" x14ac:dyDescent="0.3">
      <c r="A69" s="3" t="s">
        <v>94</v>
      </c>
      <c r="B69" s="3">
        <v>2.3600000000000001E-3</v>
      </c>
      <c r="C69" s="80">
        <f>ROUND('Proposed Budget'!$F$42/312,0)/12</f>
        <v>78.333333333333329</v>
      </c>
      <c r="D69" s="21">
        <f t="shared" si="10"/>
        <v>3508</v>
      </c>
      <c r="E69" s="6">
        <f t="shared" si="2"/>
        <v>292.33333333333331</v>
      </c>
      <c r="F69" s="6"/>
      <c r="G69" s="6">
        <f t="shared" si="11"/>
        <v>3760</v>
      </c>
      <c r="H69" s="6">
        <f t="shared" si="0"/>
        <v>313.33333333333331</v>
      </c>
      <c r="J69" s="6"/>
    </row>
    <row r="70" spans="1:10" x14ac:dyDescent="0.3">
      <c r="A70" s="3" t="s">
        <v>95</v>
      </c>
      <c r="B70" s="3">
        <v>2.3600000000000001E-3</v>
      </c>
      <c r="C70" s="80">
        <f>ROUND('Proposed Budget'!$F$42/312,0)/12</f>
        <v>78.333333333333329</v>
      </c>
      <c r="D70" s="21">
        <f t="shared" si="10"/>
        <v>3508</v>
      </c>
      <c r="E70" s="6">
        <f t="shared" si="2"/>
        <v>292.33333333333331</v>
      </c>
      <c r="F70" s="6"/>
      <c r="G70" s="6">
        <f t="shared" si="11"/>
        <v>3760</v>
      </c>
      <c r="H70" s="6">
        <f t="shared" si="0"/>
        <v>313.33333333333331</v>
      </c>
      <c r="J70" s="6"/>
    </row>
    <row r="71" spans="1:10" x14ac:dyDescent="0.3">
      <c r="A71" s="3" t="s">
        <v>96</v>
      </c>
      <c r="B71" s="3">
        <v>2.3600000000000001E-3</v>
      </c>
      <c r="C71" s="80">
        <f>ROUND('Proposed Budget'!$F$42/312,0)/12</f>
        <v>78.333333333333329</v>
      </c>
      <c r="D71" s="21">
        <f t="shared" si="10"/>
        <v>3508</v>
      </c>
      <c r="E71" s="6">
        <f t="shared" si="2"/>
        <v>292.33333333333331</v>
      </c>
      <c r="F71" s="6"/>
      <c r="G71" s="6">
        <f t="shared" si="11"/>
        <v>3760</v>
      </c>
      <c r="H71" s="6">
        <f t="shared" si="0"/>
        <v>313.33333333333331</v>
      </c>
      <c r="J71" s="6"/>
    </row>
    <row r="72" spans="1:10" x14ac:dyDescent="0.3">
      <c r="A72" s="3" t="s">
        <v>97</v>
      </c>
      <c r="B72" s="3">
        <v>3.3E-3</v>
      </c>
      <c r="C72" s="80">
        <f>ROUND('Proposed Budget'!$F$42/312,0)/12</f>
        <v>78.333333333333329</v>
      </c>
      <c r="D72" s="21">
        <f t="shared" si="10"/>
        <v>4540</v>
      </c>
      <c r="E72" s="6">
        <f t="shared" si="2"/>
        <v>378.33333333333331</v>
      </c>
      <c r="F72" s="6"/>
      <c r="G72" s="6">
        <f t="shared" si="11"/>
        <v>4888</v>
      </c>
      <c r="H72" s="6">
        <f t="shared" si="0"/>
        <v>407.33333333333331</v>
      </c>
      <c r="I72" s="2" t="s">
        <v>18</v>
      </c>
      <c r="J72" s="6" t="s">
        <v>18</v>
      </c>
    </row>
    <row r="73" spans="1:10" x14ac:dyDescent="0.3">
      <c r="A73" s="3" t="s">
        <v>98</v>
      </c>
      <c r="B73" s="3">
        <v>3.7699999999999999E-3</v>
      </c>
      <c r="C73" s="80">
        <f>ROUND('Proposed Budget'!$F$42/312,0)/12</f>
        <v>78.333333333333329</v>
      </c>
      <c r="D73" s="21">
        <f t="shared" si="10"/>
        <v>5044</v>
      </c>
      <c r="E73" s="6">
        <f t="shared" si="2"/>
        <v>420.33333333333331</v>
      </c>
      <c r="F73" s="6"/>
      <c r="G73" s="6">
        <f t="shared" si="11"/>
        <v>5452</v>
      </c>
      <c r="H73" s="6">
        <f t="shared" si="0"/>
        <v>454.33333333333331</v>
      </c>
      <c r="J73" s="6"/>
    </row>
    <row r="74" spans="1:10" x14ac:dyDescent="0.3">
      <c r="C74" s="80"/>
      <c r="D74" s="21"/>
      <c r="E74" s="6"/>
      <c r="F74" s="6"/>
      <c r="G74" s="6"/>
      <c r="H74" s="6"/>
      <c r="J74" s="6"/>
    </row>
    <row r="75" spans="1:10" x14ac:dyDescent="0.3">
      <c r="A75" s="3" t="s">
        <v>99</v>
      </c>
      <c r="B75" s="3">
        <v>3.8899999999999998E-3</v>
      </c>
      <c r="C75" s="80">
        <f>ROUND('Proposed Budget'!$F$42/312,0)/12</f>
        <v>78.333333333333329</v>
      </c>
      <c r="D75" s="21">
        <f t="shared" ref="D75:D88" si="12">E75*12</f>
        <v>5176</v>
      </c>
      <c r="E75" s="6">
        <f t="shared" si="2"/>
        <v>431.33333333333331</v>
      </c>
      <c r="F75" s="6"/>
      <c r="G75" s="6">
        <f t="shared" ref="G75:G88" si="13">H75*12</f>
        <v>5596</v>
      </c>
      <c r="H75" s="6">
        <f t="shared" si="0"/>
        <v>466.33333333333331</v>
      </c>
      <c r="I75" s="2" t="s">
        <v>18</v>
      </c>
      <c r="J75" s="6" t="s">
        <v>18</v>
      </c>
    </row>
    <row r="76" spans="1:10" x14ac:dyDescent="0.3">
      <c r="A76" s="3" t="s">
        <v>100</v>
      </c>
      <c r="B76" s="3">
        <v>3.4199999999999999E-3</v>
      </c>
      <c r="C76" s="80">
        <f>ROUND('Proposed Budget'!$F$42/312,0)/12</f>
        <v>78.333333333333329</v>
      </c>
      <c r="D76" s="21">
        <f t="shared" si="12"/>
        <v>4672</v>
      </c>
      <c r="E76" s="6">
        <f t="shared" si="2"/>
        <v>389.33333333333331</v>
      </c>
      <c r="F76" s="6"/>
      <c r="G76" s="6">
        <f t="shared" si="13"/>
        <v>5032</v>
      </c>
      <c r="H76" s="6">
        <f t="shared" si="0"/>
        <v>419.33333333333331</v>
      </c>
      <c r="I76" s="2" t="s">
        <v>18</v>
      </c>
      <c r="J76" s="6" t="s">
        <v>18</v>
      </c>
    </row>
    <row r="77" spans="1:10" x14ac:dyDescent="0.3">
      <c r="A77" s="3" t="s">
        <v>101</v>
      </c>
      <c r="B77" s="3">
        <v>2.47E-3</v>
      </c>
      <c r="C77" s="80">
        <f>ROUND('Proposed Budget'!$F$42/312,0)/12</f>
        <v>78.333333333333329</v>
      </c>
      <c r="D77" s="21">
        <f t="shared" si="12"/>
        <v>3628</v>
      </c>
      <c r="E77" s="6">
        <f t="shared" si="2"/>
        <v>302.33333333333331</v>
      </c>
      <c r="F77" s="6"/>
      <c r="G77" s="6">
        <f t="shared" si="13"/>
        <v>3892</v>
      </c>
      <c r="H77" s="6">
        <f t="shared" si="0"/>
        <v>324.33333333333331</v>
      </c>
      <c r="I77" s="2" t="s">
        <v>18</v>
      </c>
      <c r="J77" s="6" t="s">
        <v>18</v>
      </c>
    </row>
    <row r="78" spans="1:10" x14ac:dyDescent="0.3">
      <c r="A78" s="3" t="s">
        <v>102</v>
      </c>
      <c r="B78" s="3">
        <v>2.47E-3</v>
      </c>
      <c r="C78" s="80">
        <f>ROUND('Proposed Budget'!$F$42/312,0)/12</f>
        <v>78.333333333333329</v>
      </c>
      <c r="D78" s="21">
        <f t="shared" si="12"/>
        <v>3628</v>
      </c>
      <c r="E78" s="6">
        <f t="shared" si="2"/>
        <v>302.33333333333331</v>
      </c>
      <c r="F78" s="6"/>
      <c r="G78" s="6">
        <f t="shared" si="13"/>
        <v>3892</v>
      </c>
      <c r="H78" s="6">
        <f t="shared" ref="H78:H141" si="14">ROUND((B78*$G$5)/12,0)+C78</f>
        <v>324.33333333333331</v>
      </c>
      <c r="I78" s="2" t="s">
        <v>18</v>
      </c>
      <c r="J78" s="6" t="s">
        <v>18</v>
      </c>
    </row>
    <row r="79" spans="1:10" x14ac:dyDescent="0.3">
      <c r="A79" s="3" t="s">
        <v>103</v>
      </c>
      <c r="B79" s="3">
        <v>2.47E-3</v>
      </c>
      <c r="C79" s="80">
        <f>ROUND('Proposed Budget'!$F$42/312,0)/12</f>
        <v>78.333333333333329</v>
      </c>
      <c r="D79" s="21">
        <f t="shared" si="12"/>
        <v>3628</v>
      </c>
      <c r="E79" s="6">
        <f t="shared" ref="E79:E142" si="15">ROUND((B79*$G$4)/12,0)+C79</f>
        <v>302.33333333333331</v>
      </c>
      <c r="F79" s="6"/>
      <c r="G79" s="6">
        <f t="shared" si="13"/>
        <v>3892</v>
      </c>
      <c r="H79" s="6">
        <f t="shared" si="14"/>
        <v>324.33333333333331</v>
      </c>
      <c r="I79" s="2" t="s">
        <v>18</v>
      </c>
      <c r="J79" s="6" t="s">
        <v>18</v>
      </c>
    </row>
    <row r="80" spans="1:10" x14ac:dyDescent="0.3">
      <c r="A80" s="3" t="s">
        <v>104</v>
      </c>
      <c r="B80" s="3">
        <v>2.47E-3</v>
      </c>
      <c r="C80" s="80">
        <f>ROUND('Proposed Budget'!$F$42/312,0)/12</f>
        <v>78.333333333333329</v>
      </c>
      <c r="D80" s="21">
        <f t="shared" si="12"/>
        <v>3628</v>
      </c>
      <c r="E80" s="6">
        <f t="shared" si="15"/>
        <v>302.33333333333331</v>
      </c>
      <c r="F80" s="6"/>
      <c r="G80" s="6">
        <f t="shared" si="13"/>
        <v>3892</v>
      </c>
      <c r="H80" s="6">
        <f t="shared" si="14"/>
        <v>324.33333333333331</v>
      </c>
      <c r="I80" s="2" t="s">
        <v>18</v>
      </c>
      <c r="J80" s="6" t="s">
        <v>105</v>
      </c>
    </row>
    <row r="81" spans="1:10" x14ac:dyDescent="0.3">
      <c r="A81" s="3" t="s">
        <v>106</v>
      </c>
      <c r="B81" s="3">
        <v>3.4199999999999999E-3</v>
      </c>
      <c r="C81" s="80">
        <f>ROUND('Proposed Budget'!$F$42/312,0)/12</f>
        <v>78.333333333333329</v>
      </c>
      <c r="D81" s="21">
        <f t="shared" si="12"/>
        <v>4672</v>
      </c>
      <c r="E81" s="6">
        <f t="shared" si="15"/>
        <v>389.33333333333331</v>
      </c>
      <c r="F81" s="6"/>
      <c r="G81" s="6">
        <f t="shared" si="13"/>
        <v>5032</v>
      </c>
      <c r="H81" s="6">
        <f t="shared" si="14"/>
        <v>419.33333333333331</v>
      </c>
      <c r="I81" s="2" t="s">
        <v>18</v>
      </c>
      <c r="J81" s="6" t="s">
        <v>18</v>
      </c>
    </row>
    <row r="82" spans="1:10" x14ac:dyDescent="0.3">
      <c r="A82" s="3" t="s">
        <v>107</v>
      </c>
      <c r="B82" s="3">
        <v>3.4199999999999999E-3</v>
      </c>
      <c r="C82" s="80">
        <f>ROUND('Proposed Budget'!$F$42/312,0)/12</f>
        <v>78.333333333333329</v>
      </c>
      <c r="D82" s="21">
        <f t="shared" si="12"/>
        <v>4672</v>
      </c>
      <c r="E82" s="6">
        <f t="shared" si="15"/>
        <v>389.33333333333331</v>
      </c>
      <c r="F82" s="6"/>
      <c r="G82" s="6">
        <f t="shared" si="13"/>
        <v>5032</v>
      </c>
      <c r="H82" s="6">
        <f t="shared" si="14"/>
        <v>419.33333333333331</v>
      </c>
      <c r="J82" s="6" t="s">
        <v>18</v>
      </c>
    </row>
    <row r="83" spans="1:10" x14ac:dyDescent="0.3">
      <c r="A83" s="3" t="s">
        <v>108</v>
      </c>
      <c r="B83" s="3">
        <v>2.47E-3</v>
      </c>
      <c r="C83" s="80">
        <f>ROUND('Proposed Budget'!$F$42/312,0)/12</f>
        <v>78.333333333333329</v>
      </c>
      <c r="D83" s="21">
        <f t="shared" si="12"/>
        <v>3628</v>
      </c>
      <c r="E83" s="6">
        <f t="shared" si="15"/>
        <v>302.33333333333331</v>
      </c>
      <c r="F83" s="6"/>
      <c r="G83" s="6">
        <f t="shared" si="13"/>
        <v>3892</v>
      </c>
      <c r="H83" s="6">
        <f t="shared" si="14"/>
        <v>324.33333333333331</v>
      </c>
      <c r="J83" s="6"/>
    </row>
    <row r="84" spans="1:10" x14ac:dyDescent="0.3">
      <c r="A84" s="3" t="s">
        <v>109</v>
      </c>
      <c r="B84" s="3">
        <v>2.47E-3</v>
      </c>
      <c r="C84" s="80">
        <f>ROUND('Proposed Budget'!$F$42/312,0)/12</f>
        <v>78.333333333333329</v>
      </c>
      <c r="D84" s="21">
        <f t="shared" si="12"/>
        <v>3628</v>
      </c>
      <c r="E84" s="6">
        <f t="shared" si="15"/>
        <v>302.33333333333331</v>
      </c>
      <c r="F84" s="6"/>
      <c r="G84" s="6">
        <f t="shared" si="13"/>
        <v>3892</v>
      </c>
      <c r="H84" s="6">
        <f t="shared" si="14"/>
        <v>324.33333333333331</v>
      </c>
      <c r="J84" s="6"/>
    </row>
    <row r="85" spans="1:10" x14ac:dyDescent="0.3">
      <c r="A85" s="3" t="s">
        <v>110</v>
      </c>
      <c r="B85" s="3">
        <v>2.47E-3</v>
      </c>
      <c r="C85" s="80">
        <f>ROUND('Proposed Budget'!$F$42/312,0)/12</f>
        <v>78.333333333333329</v>
      </c>
      <c r="D85" s="21">
        <f t="shared" si="12"/>
        <v>3628</v>
      </c>
      <c r="E85" s="6">
        <f t="shared" si="15"/>
        <v>302.33333333333331</v>
      </c>
      <c r="F85" s="6"/>
      <c r="G85" s="6">
        <f t="shared" si="13"/>
        <v>3892</v>
      </c>
      <c r="H85" s="6">
        <f t="shared" si="14"/>
        <v>324.33333333333331</v>
      </c>
      <c r="J85" s="6"/>
    </row>
    <row r="86" spans="1:10" x14ac:dyDescent="0.3">
      <c r="A86" s="3" t="s">
        <v>111</v>
      </c>
      <c r="B86" s="3">
        <v>2.47E-3</v>
      </c>
      <c r="C86" s="80">
        <f>ROUND('Proposed Budget'!$F$42/312,0)/12</f>
        <v>78.333333333333329</v>
      </c>
      <c r="D86" s="21">
        <f t="shared" si="12"/>
        <v>3628</v>
      </c>
      <c r="E86" s="6">
        <f t="shared" si="15"/>
        <v>302.33333333333331</v>
      </c>
      <c r="F86" s="6"/>
      <c r="G86" s="6">
        <f t="shared" si="13"/>
        <v>3892</v>
      </c>
      <c r="H86" s="6">
        <f t="shared" si="14"/>
        <v>324.33333333333331</v>
      </c>
      <c r="J86" s="6"/>
    </row>
    <row r="87" spans="1:10" x14ac:dyDescent="0.3">
      <c r="A87" s="3" t="s">
        <v>112</v>
      </c>
      <c r="B87" s="3">
        <v>3.4199999999999999E-3</v>
      </c>
      <c r="C87" s="80">
        <f>ROUND('Proposed Budget'!$F$42/312,0)/12</f>
        <v>78.333333333333329</v>
      </c>
      <c r="D87" s="21">
        <f t="shared" si="12"/>
        <v>4672</v>
      </c>
      <c r="E87" s="6">
        <f t="shared" si="15"/>
        <v>389.33333333333331</v>
      </c>
      <c r="F87" s="6"/>
      <c r="G87" s="6">
        <f t="shared" si="13"/>
        <v>5032</v>
      </c>
      <c r="H87" s="6">
        <f t="shared" si="14"/>
        <v>419.33333333333331</v>
      </c>
      <c r="J87" s="6"/>
    </row>
    <row r="88" spans="1:10" x14ac:dyDescent="0.3">
      <c r="A88" s="3" t="s">
        <v>113</v>
      </c>
      <c r="B88" s="3">
        <v>3.8899999999999998E-3</v>
      </c>
      <c r="C88" s="80">
        <f>ROUND('Proposed Budget'!$F$42/312,0)/12</f>
        <v>78.333333333333329</v>
      </c>
      <c r="D88" s="21">
        <f t="shared" si="12"/>
        <v>5176</v>
      </c>
      <c r="E88" s="6">
        <f t="shared" si="15"/>
        <v>431.33333333333331</v>
      </c>
      <c r="F88" s="6"/>
      <c r="G88" s="6">
        <f t="shared" si="13"/>
        <v>5596</v>
      </c>
      <c r="H88" s="6">
        <f t="shared" si="14"/>
        <v>466.33333333333331</v>
      </c>
      <c r="J88" s="6"/>
    </row>
    <row r="89" spans="1:10" x14ac:dyDescent="0.3">
      <c r="C89" s="80"/>
      <c r="D89" s="21"/>
      <c r="E89" s="6"/>
      <c r="F89" s="6"/>
      <c r="G89" s="6"/>
      <c r="H89" s="6"/>
      <c r="J89" s="6"/>
    </row>
    <row r="90" spans="1:10" x14ac:dyDescent="0.3">
      <c r="A90" s="3" t="s">
        <v>114</v>
      </c>
      <c r="B90" s="3">
        <v>4.0000000000000001E-3</v>
      </c>
      <c r="C90" s="80">
        <f>ROUND('Proposed Budget'!$F$42/312,0)/12</f>
        <v>78.333333333333329</v>
      </c>
      <c r="D90" s="21">
        <f t="shared" ref="D90:D103" si="16">E90*12</f>
        <v>5296</v>
      </c>
      <c r="E90" s="6">
        <f t="shared" si="15"/>
        <v>441.33333333333331</v>
      </c>
      <c r="F90" s="6"/>
      <c r="G90" s="6">
        <f t="shared" ref="G90:G103" si="17">H90*12</f>
        <v>5728</v>
      </c>
      <c r="H90" s="6">
        <f t="shared" si="14"/>
        <v>477.33333333333331</v>
      </c>
      <c r="J90" s="6"/>
    </row>
    <row r="91" spans="1:10" x14ac:dyDescent="0.3">
      <c r="A91" s="3" t="s">
        <v>115</v>
      </c>
      <c r="B91" s="3">
        <v>3.5300000000000002E-3</v>
      </c>
      <c r="C91" s="80">
        <f>ROUND('Proposed Budget'!$F$42/312,0)/12</f>
        <v>78.333333333333329</v>
      </c>
      <c r="D91" s="21">
        <f t="shared" si="16"/>
        <v>4792</v>
      </c>
      <c r="E91" s="6">
        <f t="shared" si="15"/>
        <v>399.33333333333331</v>
      </c>
      <c r="F91" s="6"/>
      <c r="G91" s="6">
        <f t="shared" si="17"/>
        <v>5164</v>
      </c>
      <c r="H91" s="6">
        <f t="shared" si="14"/>
        <v>430.33333333333331</v>
      </c>
      <c r="J91" s="6"/>
    </row>
    <row r="92" spans="1:10" x14ac:dyDescent="0.3">
      <c r="A92" s="3" t="s">
        <v>116</v>
      </c>
      <c r="B92" s="3">
        <v>2.5899999999999999E-3</v>
      </c>
      <c r="C92" s="80">
        <f>ROUND('Proposed Budget'!$F$42/312,0)/12</f>
        <v>78.333333333333329</v>
      </c>
      <c r="D92" s="21">
        <f t="shared" si="16"/>
        <v>3760</v>
      </c>
      <c r="E92" s="6">
        <f t="shared" si="15"/>
        <v>313.33333333333331</v>
      </c>
      <c r="F92" s="6"/>
      <c r="G92" s="6">
        <f t="shared" si="17"/>
        <v>4036</v>
      </c>
      <c r="H92" s="6">
        <f t="shared" si="14"/>
        <v>336.33333333333331</v>
      </c>
      <c r="J92" s="6"/>
    </row>
    <row r="93" spans="1:10" x14ac:dyDescent="0.3">
      <c r="A93" s="3" t="s">
        <v>117</v>
      </c>
      <c r="B93" s="3">
        <v>2.5899999999999999E-3</v>
      </c>
      <c r="C93" s="80">
        <f>ROUND('Proposed Budget'!$F$42/312,0)/12</f>
        <v>78.333333333333329</v>
      </c>
      <c r="D93" s="21">
        <f t="shared" si="16"/>
        <v>3760</v>
      </c>
      <c r="E93" s="6">
        <f t="shared" si="15"/>
        <v>313.33333333333331</v>
      </c>
      <c r="F93" s="6"/>
      <c r="G93" s="6">
        <f t="shared" si="17"/>
        <v>4036</v>
      </c>
      <c r="H93" s="6">
        <f t="shared" si="14"/>
        <v>336.33333333333331</v>
      </c>
      <c r="J93" s="6"/>
    </row>
    <row r="94" spans="1:10" x14ac:dyDescent="0.3">
      <c r="A94" s="3" t="s">
        <v>118</v>
      </c>
      <c r="B94" s="3">
        <v>2.5899999999999999E-3</v>
      </c>
      <c r="C94" s="80">
        <f>ROUND('Proposed Budget'!$F$42/312,0)/12</f>
        <v>78.333333333333329</v>
      </c>
      <c r="D94" s="21">
        <f t="shared" si="16"/>
        <v>3760</v>
      </c>
      <c r="E94" s="6">
        <f t="shared" si="15"/>
        <v>313.33333333333331</v>
      </c>
      <c r="F94" s="6"/>
      <c r="G94" s="6">
        <f t="shared" si="17"/>
        <v>4036</v>
      </c>
      <c r="H94" s="6">
        <f t="shared" si="14"/>
        <v>336.33333333333331</v>
      </c>
      <c r="J94" s="6"/>
    </row>
    <row r="95" spans="1:10" x14ac:dyDescent="0.3">
      <c r="A95" s="3" t="s">
        <v>119</v>
      </c>
      <c r="B95" s="3">
        <v>2.5899999999999999E-3</v>
      </c>
      <c r="C95" s="80">
        <f>ROUND('Proposed Budget'!$F$42/312,0)/12</f>
        <v>78.333333333333329</v>
      </c>
      <c r="D95" s="21">
        <f t="shared" si="16"/>
        <v>3760</v>
      </c>
      <c r="E95" s="6">
        <f t="shared" si="15"/>
        <v>313.33333333333331</v>
      </c>
      <c r="F95" s="6"/>
      <c r="G95" s="6">
        <f t="shared" si="17"/>
        <v>4036</v>
      </c>
      <c r="H95" s="6">
        <f t="shared" si="14"/>
        <v>336.33333333333331</v>
      </c>
      <c r="J95" s="6"/>
    </row>
    <row r="96" spans="1:10" x14ac:dyDescent="0.3">
      <c r="A96" s="3" t="s">
        <v>120</v>
      </c>
      <c r="B96" s="3">
        <v>3.5300000000000002E-3</v>
      </c>
      <c r="C96" s="80">
        <f>ROUND('Proposed Budget'!$F$42/312,0)/12</f>
        <v>78.333333333333329</v>
      </c>
      <c r="D96" s="21">
        <f t="shared" si="16"/>
        <v>4792</v>
      </c>
      <c r="E96" s="6">
        <f t="shared" si="15"/>
        <v>399.33333333333331</v>
      </c>
      <c r="F96" s="6"/>
      <c r="G96" s="6">
        <f t="shared" si="17"/>
        <v>5164</v>
      </c>
      <c r="H96" s="6">
        <f t="shared" si="14"/>
        <v>430.33333333333331</v>
      </c>
      <c r="J96" s="6"/>
    </row>
    <row r="97" spans="1:10" x14ac:dyDescent="0.3">
      <c r="A97" s="3" t="s">
        <v>121</v>
      </c>
      <c r="B97" s="3">
        <v>3.5300000000000002E-3</v>
      </c>
      <c r="C97" s="80">
        <f>ROUND('Proposed Budget'!$F$42/312,0)/12</f>
        <v>78.333333333333329</v>
      </c>
      <c r="D97" s="21">
        <f t="shared" si="16"/>
        <v>4792</v>
      </c>
      <c r="E97" s="6">
        <f t="shared" si="15"/>
        <v>399.33333333333331</v>
      </c>
      <c r="F97" s="6"/>
      <c r="G97" s="6">
        <f t="shared" si="17"/>
        <v>5164</v>
      </c>
      <c r="H97" s="6">
        <f t="shared" si="14"/>
        <v>430.33333333333331</v>
      </c>
      <c r="J97" s="6"/>
    </row>
    <row r="98" spans="1:10" x14ac:dyDescent="0.3">
      <c r="A98" s="3" t="s">
        <v>122</v>
      </c>
      <c r="B98" s="3">
        <v>2.5899999999999999E-3</v>
      </c>
      <c r="C98" s="80">
        <f>ROUND('Proposed Budget'!$F$42/312,0)/12</f>
        <v>78.333333333333329</v>
      </c>
      <c r="D98" s="21">
        <f t="shared" si="16"/>
        <v>3760</v>
      </c>
      <c r="E98" s="6">
        <f t="shared" si="15"/>
        <v>313.33333333333331</v>
      </c>
      <c r="F98" s="6"/>
      <c r="G98" s="6">
        <f t="shared" si="17"/>
        <v>4036</v>
      </c>
      <c r="H98" s="6">
        <f t="shared" si="14"/>
        <v>336.33333333333331</v>
      </c>
      <c r="J98" s="6"/>
    </row>
    <row r="99" spans="1:10" x14ac:dyDescent="0.3">
      <c r="A99" s="3" t="s">
        <v>123</v>
      </c>
      <c r="B99" s="3">
        <v>2.5899999999999999E-3</v>
      </c>
      <c r="C99" s="80">
        <f>ROUND('Proposed Budget'!$F$42/312,0)/12</f>
        <v>78.333333333333329</v>
      </c>
      <c r="D99" s="21">
        <f t="shared" si="16"/>
        <v>3760</v>
      </c>
      <c r="E99" s="6">
        <f t="shared" si="15"/>
        <v>313.33333333333331</v>
      </c>
      <c r="F99" s="6"/>
      <c r="G99" s="6">
        <f t="shared" si="17"/>
        <v>4036</v>
      </c>
      <c r="H99" s="6">
        <f t="shared" si="14"/>
        <v>336.33333333333331</v>
      </c>
      <c r="J99" s="6"/>
    </row>
    <row r="100" spans="1:10" x14ac:dyDescent="0.3">
      <c r="A100" s="3" t="s">
        <v>124</v>
      </c>
      <c r="B100" s="3">
        <v>2.5899999999999999E-3</v>
      </c>
      <c r="C100" s="80">
        <f>ROUND('Proposed Budget'!$F$42/312,0)/12</f>
        <v>78.333333333333329</v>
      </c>
      <c r="D100" s="21">
        <f t="shared" si="16"/>
        <v>3760</v>
      </c>
      <c r="E100" s="6">
        <f t="shared" si="15"/>
        <v>313.33333333333331</v>
      </c>
      <c r="F100" s="6"/>
      <c r="G100" s="6">
        <f t="shared" si="17"/>
        <v>4036</v>
      </c>
      <c r="H100" s="6">
        <f t="shared" si="14"/>
        <v>336.33333333333331</v>
      </c>
      <c r="J100" s="6"/>
    </row>
    <row r="101" spans="1:10" x14ac:dyDescent="0.3">
      <c r="A101" s="3" t="s">
        <v>125</v>
      </c>
      <c r="B101" s="3">
        <v>2.5899999999999999E-3</v>
      </c>
      <c r="C101" s="80">
        <f>ROUND('Proposed Budget'!$F$42/312,0)/12</f>
        <v>78.333333333333329</v>
      </c>
      <c r="D101" s="21">
        <f t="shared" si="16"/>
        <v>3760</v>
      </c>
      <c r="E101" s="6">
        <f t="shared" si="15"/>
        <v>313.33333333333331</v>
      </c>
      <c r="F101" s="6"/>
      <c r="G101" s="6">
        <f t="shared" si="17"/>
        <v>4036</v>
      </c>
      <c r="H101" s="6">
        <f t="shared" si="14"/>
        <v>336.33333333333331</v>
      </c>
      <c r="J101" s="6"/>
    </row>
    <row r="102" spans="1:10" x14ac:dyDescent="0.3">
      <c r="A102" s="3" t="s">
        <v>126</v>
      </c>
      <c r="B102" s="3">
        <v>3.5300000000000002E-3</v>
      </c>
      <c r="C102" s="80">
        <f>ROUND('Proposed Budget'!$F$42/312,0)/12</f>
        <v>78.333333333333329</v>
      </c>
      <c r="D102" s="21">
        <f t="shared" si="16"/>
        <v>4792</v>
      </c>
      <c r="E102" s="6">
        <f t="shared" si="15"/>
        <v>399.33333333333331</v>
      </c>
      <c r="F102" s="6"/>
      <c r="G102" s="6">
        <f t="shared" si="17"/>
        <v>5164</v>
      </c>
      <c r="H102" s="6">
        <f t="shared" si="14"/>
        <v>430.33333333333331</v>
      </c>
      <c r="J102" s="6"/>
    </row>
    <row r="103" spans="1:10" x14ac:dyDescent="0.3">
      <c r="A103" s="3" t="s">
        <v>127</v>
      </c>
      <c r="B103" s="3">
        <v>4.0000000000000001E-3</v>
      </c>
      <c r="C103" s="80">
        <f>ROUND('Proposed Budget'!$F$42/312,0)/12</f>
        <v>78.333333333333329</v>
      </c>
      <c r="D103" s="21">
        <f t="shared" si="16"/>
        <v>5296</v>
      </c>
      <c r="E103" s="6">
        <f t="shared" si="15"/>
        <v>441.33333333333331</v>
      </c>
      <c r="F103" s="6"/>
      <c r="G103" s="6">
        <f t="shared" si="17"/>
        <v>5728</v>
      </c>
      <c r="H103" s="6">
        <f t="shared" si="14"/>
        <v>477.33333333333331</v>
      </c>
      <c r="J103" s="6"/>
    </row>
    <row r="104" spans="1:10" x14ac:dyDescent="0.3">
      <c r="C104" s="80"/>
      <c r="D104" s="21"/>
      <c r="E104" s="6"/>
      <c r="F104" s="6"/>
      <c r="G104" s="6"/>
      <c r="H104" s="6"/>
      <c r="J104" s="6"/>
    </row>
    <row r="105" spans="1:10" x14ac:dyDescent="0.3">
      <c r="A105" s="3" t="s">
        <v>128</v>
      </c>
      <c r="C105" s="80"/>
      <c r="D105" s="21"/>
      <c r="E105" s="6"/>
      <c r="F105" s="6"/>
      <c r="G105" s="6"/>
      <c r="H105" s="6"/>
      <c r="I105" s="2" t="s">
        <v>18</v>
      </c>
      <c r="J105" s="6" t="s">
        <v>18</v>
      </c>
    </row>
    <row r="106" spans="1:10" x14ac:dyDescent="0.3">
      <c r="A106" s="3" t="s">
        <v>129</v>
      </c>
      <c r="B106" s="3">
        <v>4.0299999999999997E-3</v>
      </c>
      <c r="C106" s="80">
        <f>ROUND('Proposed Budget'!$F$42/312,0)/12</f>
        <v>78.333333333333329</v>
      </c>
      <c r="D106" s="21">
        <f>E106*12</f>
        <v>5332</v>
      </c>
      <c r="E106" s="6">
        <f t="shared" si="15"/>
        <v>444.33333333333331</v>
      </c>
      <c r="F106" s="6"/>
      <c r="G106" s="6">
        <f>H106*12</f>
        <v>5764</v>
      </c>
      <c r="H106" s="6">
        <f t="shared" si="14"/>
        <v>480.33333333333331</v>
      </c>
      <c r="I106" s="2" t="s">
        <v>18</v>
      </c>
      <c r="J106" s="6" t="s">
        <v>18</v>
      </c>
    </row>
    <row r="107" spans="1:10" x14ac:dyDescent="0.3">
      <c r="A107" s="3" t="s">
        <v>130</v>
      </c>
      <c r="B107" s="3">
        <v>3.5599999999999998E-3</v>
      </c>
      <c r="C107" s="80">
        <f>ROUND('Proposed Budget'!$F$42/312,0)/12</f>
        <v>78.333333333333329</v>
      </c>
      <c r="D107" s="21">
        <f t="shared" ref="D107:D119" si="18">E107*12</f>
        <v>4816</v>
      </c>
      <c r="E107" s="6">
        <f t="shared" si="15"/>
        <v>401.33333333333331</v>
      </c>
      <c r="F107" s="6"/>
      <c r="G107" s="6">
        <f t="shared" ref="G107:G119" si="19">H107*12</f>
        <v>5200</v>
      </c>
      <c r="H107" s="6">
        <f t="shared" si="14"/>
        <v>433.33333333333331</v>
      </c>
      <c r="I107" s="2" t="s">
        <v>18</v>
      </c>
      <c r="J107" s="6" t="s">
        <v>18</v>
      </c>
    </row>
    <row r="108" spans="1:10" x14ac:dyDescent="0.3">
      <c r="A108" s="3" t="s">
        <v>131</v>
      </c>
      <c r="B108" s="3">
        <v>3.5599999999999998E-3</v>
      </c>
      <c r="C108" s="80">
        <f>ROUND('Proposed Budget'!$F$42/312,0)/12</f>
        <v>78.333333333333329</v>
      </c>
      <c r="D108" s="21">
        <f t="shared" si="18"/>
        <v>4816</v>
      </c>
      <c r="E108" s="6">
        <f t="shared" si="15"/>
        <v>401.33333333333331</v>
      </c>
      <c r="F108" s="6"/>
      <c r="G108" s="6">
        <f t="shared" si="19"/>
        <v>5200</v>
      </c>
      <c r="H108" s="6">
        <f t="shared" si="14"/>
        <v>433.33333333333331</v>
      </c>
      <c r="I108" s="2" t="s">
        <v>18</v>
      </c>
      <c r="J108" s="6" t="s">
        <v>18</v>
      </c>
    </row>
    <row r="109" spans="1:10" x14ac:dyDescent="0.3">
      <c r="A109" s="3" t="s">
        <v>132</v>
      </c>
      <c r="B109" s="3">
        <v>2.6199999999999999E-3</v>
      </c>
      <c r="C109" s="80">
        <f>ROUND('Proposed Budget'!$F$42/312,0)/12</f>
        <v>78.333333333333329</v>
      </c>
      <c r="D109" s="21">
        <f t="shared" si="18"/>
        <v>3796</v>
      </c>
      <c r="E109" s="6">
        <f t="shared" si="15"/>
        <v>316.33333333333331</v>
      </c>
      <c r="F109" s="6"/>
      <c r="G109" s="6">
        <f t="shared" si="19"/>
        <v>4072</v>
      </c>
      <c r="H109" s="6">
        <f t="shared" si="14"/>
        <v>339.33333333333331</v>
      </c>
      <c r="I109" s="2" t="s">
        <v>18</v>
      </c>
      <c r="J109" s="6" t="s">
        <v>18</v>
      </c>
    </row>
    <row r="110" spans="1:10" x14ac:dyDescent="0.3">
      <c r="A110" s="3" t="s">
        <v>133</v>
      </c>
      <c r="B110" s="3">
        <v>2.6199999999999999E-3</v>
      </c>
      <c r="C110" s="80">
        <f>ROUND('Proposed Budget'!$F$42/312,0)/12</f>
        <v>78.333333333333329</v>
      </c>
      <c r="D110" s="21">
        <f t="shared" si="18"/>
        <v>3796</v>
      </c>
      <c r="E110" s="6">
        <f t="shared" si="15"/>
        <v>316.33333333333331</v>
      </c>
      <c r="F110" s="6"/>
      <c r="G110" s="6">
        <f t="shared" si="19"/>
        <v>4072</v>
      </c>
      <c r="H110" s="6">
        <f t="shared" si="14"/>
        <v>339.33333333333331</v>
      </c>
      <c r="I110" s="2" t="s">
        <v>18</v>
      </c>
      <c r="J110" s="6" t="s">
        <v>18</v>
      </c>
    </row>
    <row r="111" spans="1:10" x14ac:dyDescent="0.3">
      <c r="A111" s="3" t="s">
        <v>134</v>
      </c>
      <c r="B111" s="3">
        <v>2.6199999999999999E-3</v>
      </c>
      <c r="C111" s="80">
        <f>ROUND('Proposed Budget'!$F$42/312,0)/12</f>
        <v>78.333333333333329</v>
      </c>
      <c r="D111" s="21">
        <f t="shared" si="18"/>
        <v>3796</v>
      </c>
      <c r="E111" s="6">
        <f t="shared" si="15"/>
        <v>316.33333333333331</v>
      </c>
      <c r="F111" s="6"/>
      <c r="G111" s="6">
        <f t="shared" si="19"/>
        <v>4072</v>
      </c>
      <c r="H111" s="6">
        <f t="shared" si="14"/>
        <v>339.33333333333331</v>
      </c>
      <c r="I111" s="2" t="s">
        <v>18</v>
      </c>
      <c r="J111" s="6" t="s">
        <v>18</v>
      </c>
    </row>
    <row r="112" spans="1:10" x14ac:dyDescent="0.3">
      <c r="A112" s="3" t="s">
        <v>135</v>
      </c>
      <c r="B112" s="3">
        <v>3.5599999999999998E-3</v>
      </c>
      <c r="C112" s="80">
        <f>ROUND('Proposed Budget'!$F$42/312,0)/12</f>
        <v>78.333333333333329</v>
      </c>
      <c r="D112" s="21">
        <f t="shared" si="18"/>
        <v>4816</v>
      </c>
      <c r="E112" s="6">
        <f t="shared" si="15"/>
        <v>401.33333333333331</v>
      </c>
      <c r="F112" s="6"/>
      <c r="G112" s="6">
        <f t="shared" si="19"/>
        <v>5200</v>
      </c>
      <c r="H112" s="6">
        <f t="shared" si="14"/>
        <v>433.33333333333331</v>
      </c>
      <c r="I112" s="2" t="s">
        <v>18</v>
      </c>
      <c r="J112" s="6" t="s">
        <v>18</v>
      </c>
    </row>
    <row r="113" spans="1:10" x14ac:dyDescent="0.3">
      <c r="A113" s="3" t="s">
        <v>136</v>
      </c>
      <c r="B113" s="3">
        <v>3.5599999999999998E-3</v>
      </c>
      <c r="C113" s="80">
        <f>ROUND('Proposed Budget'!$F$42/312,0)/12</f>
        <v>78.333333333333329</v>
      </c>
      <c r="D113" s="21">
        <f t="shared" si="18"/>
        <v>4816</v>
      </c>
      <c r="E113" s="6">
        <f t="shared" si="15"/>
        <v>401.33333333333331</v>
      </c>
      <c r="F113" s="6"/>
      <c r="G113" s="6">
        <f t="shared" si="19"/>
        <v>5200</v>
      </c>
      <c r="H113" s="6">
        <f t="shared" si="14"/>
        <v>433.33333333333331</v>
      </c>
      <c r="J113" s="6" t="s">
        <v>18</v>
      </c>
    </row>
    <row r="114" spans="1:10" x14ac:dyDescent="0.3">
      <c r="A114" s="3" t="s">
        <v>137</v>
      </c>
      <c r="B114" s="3">
        <v>3.5599999999999998E-3</v>
      </c>
      <c r="C114" s="80">
        <f>ROUND('Proposed Budget'!$F$42/312,0)/12</f>
        <v>78.333333333333329</v>
      </c>
      <c r="D114" s="21">
        <f t="shared" si="18"/>
        <v>4816</v>
      </c>
      <c r="E114" s="6">
        <f t="shared" si="15"/>
        <v>401.33333333333331</v>
      </c>
      <c r="F114" s="6"/>
      <c r="G114" s="6">
        <f t="shared" si="19"/>
        <v>5200</v>
      </c>
      <c r="H114" s="6">
        <f t="shared" si="14"/>
        <v>433.33333333333331</v>
      </c>
      <c r="J114" s="6" t="s">
        <v>18</v>
      </c>
    </row>
    <row r="115" spans="1:10" x14ac:dyDescent="0.3">
      <c r="A115" s="3" t="s">
        <v>138</v>
      </c>
      <c r="B115" s="3">
        <v>3.5599999999999998E-3</v>
      </c>
      <c r="C115" s="80">
        <f>ROUND('Proposed Budget'!$F$42/312,0)/12</f>
        <v>78.333333333333329</v>
      </c>
      <c r="D115" s="21">
        <f t="shared" si="18"/>
        <v>4816</v>
      </c>
      <c r="E115" s="6">
        <f t="shared" si="15"/>
        <v>401.33333333333331</v>
      </c>
      <c r="F115" s="6"/>
      <c r="G115" s="6">
        <f t="shared" si="19"/>
        <v>5200</v>
      </c>
      <c r="H115" s="6">
        <f t="shared" si="14"/>
        <v>433.33333333333331</v>
      </c>
      <c r="J115" s="6"/>
    </row>
    <row r="116" spans="1:10" x14ac:dyDescent="0.3">
      <c r="A116" s="3" t="s">
        <v>139</v>
      </c>
      <c r="B116" s="3">
        <v>3.5599999999999998E-3</v>
      </c>
      <c r="C116" s="80">
        <f>ROUND('Proposed Budget'!$F$42/312,0)/12</f>
        <v>78.333333333333329</v>
      </c>
      <c r="D116" s="21">
        <f t="shared" si="18"/>
        <v>4816</v>
      </c>
      <c r="E116" s="6">
        <f t="shared" si="15"/>
        <v>401.33333333333331</v>
      </c>
      <c r="F116" s="6"/>
      <c r="G116" s="6">
        <f t="shared" si="19"/>
        <v>5200</v>
      </c>
      <c r="H116" s="6">
        <f t="shared" si="14"/>
        <v>433.33333333333331</v>
      </c>
      <c r="J116" s="6"/>
    </row>
    <row r="117" spans="1:10" x14ac:dyDescent="0.3">
      <c r="A117" s="3" t="s">
        <v>140</v>
      </c>
      <c r="B117" s="3">
        <v>3.5599999999999998E-3</v>
      </c>
      <c r="C117" s="80">
        <f>ROUND('Proposed Budget'!$F$42/312,0)/12</f>
        <v>78.333333333333329</v>
      </c>
      <c r="D117" s="21">
        <f t="shared" si="18"/>
        <v>4816</v>
      </c>
      <c r="E117" s="6">
        <f t="shared" si="15"/>
        <v>401.33333333333331</v>
      </c>
      <c r="F117" s="6"/>
      <c r="G117" s="6">
        <f t="shared" si="19"/>
        <v>5200</v>
      </c>
      <c r="H117" s="6">
        <f t="shared" si="14"/>
        <v>433.33333333333331</v>
      </c>
      <c r="J117" s="6"/>
    </row>
    <row r="118" spans="1:10" x14ac:dyDescent="0.3">
      <c r="A118" s="3" t="s">
        <v>141</v>
      </c>
      <c r="B118" s="3">
        <v>3.5599999999999998E-3</v>
      </c>
      <c r="C118" s="80">
        <f>ROUND('Proposed Budget'!$F$42/312,0)/12</f>
        <v>78.333333333333329</v>
      </c>
      <c r="D118" s="21">
        <f t="shared" si="18"/>
        <v>4816</v>
      </c>
      <c r="E118" s="6">
        <f t="shared" si="15"/>
        <v>401.33333333333331</v>
      </c>
      <c r="F118" s="6"/>
      <c r="G118" s="6">
        <f t="shared" si="19"/>
        <v>5200</v>
      </c>
      <c r="H118" s="6">
        <f t="shared" si="14"/>
        <v>433.33333333333331</v>
      </c>
      <c r="I118" s="2" t="s">
        <v>18</v>
      </c>
      <c r="J118" s="6" t="s">
        <v>18</v>
      </c>
    </row>
    <row r="119" spans="1:10" x14ac:dyDescent="0.3">
      <c r="A119" s="3" t="s">
        <v>142</v>
      </c>
      <c r="B119" s="3">
        <v>2.6199999999999999E-3</v>
      </c>
      <c r="C119" s="80">
        <f>ROUND('Proposed Budget'!$F$42/312,0)/12</f>
        <v>78.333333333333329</v>
      </c>
      <c r="D119" s="21">
        <f t="shared" si="18"/>
        <v>3796</v>
      </c>
      <c r="E119" s="6">
        <f t="shared" si="15"/>
        <v>316.33333333333331</v>
      </c>
      <c r="F119" s="6"/>
      <c r="G119" s="6">
        <f t="shared" si="19"/>
        <v>4072</v>
      </c>
      <c r="H119" s="6">
        <f t="shared" si="14"/>
        <v>339.33333333333331</v>
      </c>
      <c r="J119" s="6"/>
    </row>
    <row r="120" spans="1:10" x14ac:dyDescent="0.3">
      <c r="A120" s="3" t="s">
        <v>143</v>
      </c>
      <c r="B120" s="3">
        <v>2.6199999999999999E-3</v>
      </c>
      <c r="C120" s="80">
        <f>ROUND('Proposed Budget'!$F$42/312,0)/12</f>
        <v>78.333333333333329</v>
      </c>
      <c r="D120" s="21">
        <f t="shared" ref="D120:D125" si="20">E120*12</f>
        <v>3796</v>
      </c>
      <c r="E120" s="6">
        <f t="shared" si="15"/>
        <v>316.33333333333331</v>
      </c>
      <c r="F120" s="6"/>
      <c r="G120" s="6">
        <f t="shared" ref="G120:G125" si="21">H120*12</f>
        <v>4072</v>
      </c>
      <c r="H120" s="6">
        <f t="shared" si="14"/>
        <v>339.33333333333331</v>
      </c>
      <c r="J120" s="6"/>
    </row>
    <row r="121" spans="1:10" x14ac:dyDescent="0.3">
      <c r="A121" s="3" t="s">
        <v>144</v>
      </c>
      <c r="B121" s="3">
        <v>2.6199999999999999E-3</v>
      </c>
      <c r="C121" s="80">
        <f>ROUND('Proposed Budget'!$F$42/312,0)/12</f>
        <v>78.333333333333329</v>
      </c>
      <c r="D121" s="21">
        <f t="shared" si="20"/>
        <v>3796</v>
      </c>
      <c r="E121" s="6">
        <f t="shared" si="15"/>
        <v>316.33333333333331</v>
      </c>
      <c r="F121" s="6"/>
      <c r="G121" s="6">
        <f t="shared" si="21"/>
        <v>4072</v>
      </c>
      <c r="H121" s="6">
        <f t="shared" si="14"/>
        <v>339.33333333333331</v>
      </c>
      <c r="J121" s="6"/>
    </row>
    <row r="122" spans="1:10" x14ac:dyDescent="0.3">
      <c r="A122" s="3" t="s">
        <v>145</v>
      </c>
      <c r="B122" s="3">
        <v>2.6199999999999999E-3</v>
      </c>
      <c r="C122" s="80">
        <f>ROUND('Proposed Budget'!$F$42/312,0)/12</f>
        <v>78.333333333333329</v>
      </c>
      <c r="D122" s="21">
        <f t="shared" si="20"/>
        <v>3796</v>
      </c>
      <c r="E122" s="6">
        <f t="shared" si="15"/>
        <v>316.33333333333331</v>
      </c>
      <c r="F122" s="6"/>
      <c r="G122" s="6">
        <f t="shared" si="21"/>
        <v>4072</v>
      </c>
      <c r="H122" s="6">
        <f t="shared" si="14"/>
        <v>339.33333333333331</v>
      </c>
      <c r="J122" s="6"/>
    </row>
    <row r="123" spans="1:10" x14ac:dyDescent="0.3">
      <c r="A123" s="3" t="s">
        <v>146</v>
      </c>
      <c r="B123" s="3">
        <v>3.5599999999999998E-3</v>
      </c>
      <c r="C123" s="80">
        <f>ROUND('Proposed Budget'!$F$42/312,0)/12</f>
        <v>78.333333333333329</v>
      </c>
      <c r="D123" s="21">
        <f t="shared" si="20"/>
        <v>4816</v>
      </c>
      <c r="E123" s="6">
        <f t="shared" si="15"/>
        <v>401.33333333333331</v>
      </c>
      <c r="F123" s="6"/>
      <c r="G123" s="6">
        <f t="shared" si="21"/>
        <v>5200</v>
      </c>
      <c r="H123" s="6">
        <f t="shared" si="14"/>
        <v>433.33333333333331</v>
      </c>
      <c r="J123" s="6"/>
    </row>
    <row r="124" spans="1:10" x14ac:dyDescent="0.3">
      <c r="A124" s="3" t="s">
        <v>147</v>
      </c>
      <c r="B124" s="3">
        <v>3.5599999999999998E-3</v>
      </c>
      <c r="C124" s="80">
        <f>ROUND('Proposed Budget'!$F$42/312,0)/12</f>
        <v>78.333333333333329</v>
      </c>
      <c r="D124" s="21">
        <f t="shared" si="20"/>
        <v>4816</v>
      </c>
      <c r="E124" s="6">
        <f t="shared" si="15"/>
        <v>401.33333333333331</v>
      </c>
      <c r="F124" s="6"/>
      <c r="G124" s="6">
        <f t="shared" si="21"/>
        <v>5200</v>
      </c>
      <c r="H124" s="6">
        <f t="shared" si="14"/>
        <v>433.33333333333331</v>
      </c>
      <c r="J124" s="6"/>
    </row>
    <row r="125" spans="1:10" x14ac:dyDescent="0.3">
      <c r="A125" s="3" t="s">
        <v>148</v>
      </c>
      <c r="B125" s="3">
        <v>4.0299999999999997E-3</v>
      </c>
      <c r="C125" s="80">
        <f>ROUND('Proposed Budget'!$F$42/312,0)/12</f>
        <v>78.333333333333329</v>
      </c>
      <c r="D125" s="21">
        <f t="shared" si="20"/>
        <v>5332</v>
      </c>
      <c r="E125" s="6">
        <f t="shared" si="15"/>
        <v>444.33333333333331</v>
      </c>
      <c r="F125" s="6"/>
      <c r="G125" s="6">
        <f t="shared" si="21"/>
        <v>5764</v>
      </c>
      <c r="H125" s="6">
        <f t="shared" si="14"/>
        <v>480.33333333333331</v>
      </c>
      <c r="J125" s="6"/>
    </row>
    <row r="126" spans="1:10" x14ac:dyDescent="0.3">
      <c r="C126" s="80"/>
      <c r="D126" s="21"/>
      <c r="E126" s="6"/>
      <c r="F126" s="6"/>
      <c r="G126" s="6"/>
      <c r="H126" s="6"/>
      <c r="J126" s="6"/>
    </row>
    <row r="127" spans="1:10" x14ac:dyDescent="0.3">
      <c r="A127" s="3" t="s">
        <v>149</v>
      </c>
      <c r="B127" s="3">
        <v>4.15E-3</v>
      </c>
      <c r="C127" s="80">
        <f>ROUND('Proposed Budget'!$F$42/312,0)/12</f>
        <v>78.333333333333329</v>
      </c>
      <c r="D127" s="21">
        <f t="shared" ref="D127:D140" si="22">E127*12</f>
        <v>5464</v>
      </c>
      <c r="E127" s="6">
        <f t="shared" si="15"/>
        <v>455.33333333333331</v>
      </c>
      <c r="F127" s="6"/>
      <c r="G127" s="6">
        <f t="shared" ref="G127:G140" si="23">H127*12</f>
        <v>5908</v>
      </c>
      <c r="H127" s="6">
        <f t="shared" si="14"/>
        <v>492.33333333333331</v>
      </c>
      <c r="I127" s="2" t="s">
        <v>18</v>
      </c>
      <c r="J127" s="6" t="s">
        <v>18</v>
      </c>
    </row>
    <row r="128" spans="1:10" x14ac:dyDescent="0.3">
      <c r="A128" s="3" t="s">
        <v>150</v>
      </c>
      <c r="B128" s="3">
        <v>3.6800000000000001E-3</v>
      </c>
      <c r="C128" s="80">
        <f>ROUND('Proposed Budget'!$F$42/312,0)/12</f>
        <v>78.333333333333329</v>
      </c>
      <c r="D128" s="21">
        <f t="shared" si="22"/>
        <v>4948</v>
      </c>
      <c r="E128" s="6">
        <f t="shared" si="15"/>
        <v>412.33333333333331</v>
      </c>
      <c r="F128" s="6"/>
      <c r="G128" s="6">
        <f t="shared" si="23"/>
        <v>5344</v>
      </c>
      <c r="H128" s="6">
        <f t="shared" si="14"/>
        <v>445.33333333333331</v>
      </c>
      <c r="I128" s="2" t="s">
        <v>18</v>
      </c>
      <c r="J128" s="6" t="s">
        <v>18</v>
      </c>
    </row>
    <row r="129" spans="1:10" x14ac:dyDescent="0.3">
      <c r="A129" s="3" t="s">
        <v>151</v>
      </c>
      <c r="B129" s="3">
        <v>3.6800000000000001E-3</v>
      </c>
      <c r="C129" s="80">
        <f>ROUND('Proposed Budget'!$F$42/312,0)/12</f>
        <v>78.333333333333329</v>
      </c>
      <c r="D129" s="21">
        <f t="shared" si="22"/>
        <v>4948</v>
      </c>
      <c r="E129" s="6">
        <f t="shared" si="15"/>
        <v>412.33333333333331</v>
      </c>
      <c r="F129" s="6"/>
      <c r="G129" s="6">
        <f t="shared" si="23"/>
        <v>5344</v>
      </c>
      <c r="H129" s="6">
        <f t="shared" si="14"/>
        <v>445.33333333333331</v>
      </c>
      <c r="I129" s="2" t="s">
        <v>18</v>
      </c>
      <c r="J129" s="6" t="s">
        <v>18</v>
      </c>
    </row>
    <row r="130" spans="1:10" x14ac:dyDescent="0.3">
      <c r="A130" s="3" t="s">
        <v>152</v>
      </c>
      <c r="B130" s="3">
        <v>2.7299999999999998E-3</v>
      </c>
      <c r="C130" s="80">
        <f>ROUND('Proposed Budget'!$F$42/312,0)/12</f>
        <v>78.333333333333329</v>
      </c>
      <c r="D130" s="21">
        <f t="shared" si="22"/>
        <v>3916</v>
      </c>
      <c r="E130" s="6">
        <f t="shared" si="15"/>
        <v>326.33333333333331</v>
      </c>
      <c r="F130" s="6"/>
      <c r="G130" s="6">
        <f t="shared" si="23"/>
        <v>4204</v>
      </c>
      <c r="H130" s="6">
        <f t="shared" si="14"/>
        <v>350.33333333333331</v>
      </c>
      <c r="I130" s="2" t="s">
        <v>18</v>
      </c>
      <c r="J130" s="6" t="s">
        <v>18</v>
      </c>
    </row>
    <row r="131" spans="1:10" x14ac:dyDescent="0.3">
      <c r="A131" s="3" t="s">
        <v>153</v>
      </c>
      <c r="B131" s="3">
        <v>2.7299999999999998E-3</v>
      </c>
      <c r="C131" s="80">
        <f>ROUND('Proposed Budget'!$F$42/312,0)/12</f>
        <v>78.333333333333329</v>
      </c>
      <c r="D131" s="21">
        <f t="shared" si="22"/>
        <v>3916</v>
      </c>
      <c r="E131" s="6">
        <f t="shared" si="15"/>
        <v>326.33333333333331</v>
      </c>
      <c r="F131" s="6"/>
      <c r="G131" s="6">
        <f t="shared" si="23"/>
        <v>4204</v>
      </c>
      <c r="H131" s="6">
        <f t="shared" si="14"/>
        <v>350.33333333333331</v>
      </c>
      <c r="I131" s="2" t="s">
        <v>18</v>
      </c>
      <c r="J131" s="6" t="s">
        <v>18</v>
      </c>
    </row>
    <row r="132" spans="1:10" x14ac:dyDescent="0.3">
      <c r="A132" s="3" t="s">
        <v>154</v>
      </c>
      <c r="B132" s="3">
        <v>2.7299999999999998E-3</v>
      </c>
      <c r="C132" s="80">
        <f>ROUND('Proposed Budget'!$F$42/312,0)/12</f>
        <v>78.333333333333329</v>
      </c>
      <c r="D132" s="21">
        <f t="shared" si="22"/>
        <v>3916</v>
      </c>
      <c r="E132" s="6">
        <f t="shared" si="15"/>
        <v>326.33333333333331</v>
      </c>
      <c r="F132" s="6"/>
      <c r="G132" s="6">
        <f t="shared" si="23"/>
        <v>4204</v>
      </c>
      <c r="H132" s="6">
        <f t="shared" si="14"/>
        <v>350.33333333333331</v>
      </c>
      <c r="I132" s="2" t="s">
        <v>18</v>
      </c>
      <c r="J132" s="6" t="s">
        <v>105</v>
      </c>
    </row>
    <row r="133" spans="1:10" x14ac:dyDescent="0.3">
      <c r="A133" s="3" t="s">
        <v>155</v>
      </c>
      <c r="B133" s="3">
        <v>3.6800000000000001E-3</v>
      </c>
      <c r="C133" s="80">
        <f>ROUND('Proposed Budget'!$F$42/312,0)/12</f>
        <v>78.333333333333329</v>
      </c>
      <c r="D133" s="21">
        <f t="shared" si="22"/>
        <v>4948</v>
      </c>
      <c r="E133" s="6">
        <f t="shared" si="15"/>
        <v>412.33333333333331</v>
      </c>
      <c r="F133" s="6"/>
      <c r="G133" s="6">
        <f t="shared" si="23"/>
        <v>5344</v>
      </c>
      <c r="H133" s="6">
        <f t="shared" si="14"/>
        <v>445.33333333333331</v>
      </c>
      <c r="I133" s="2" t="s">
        <v>18</v>
      </c>
      <c r="J133" s="6" t="s">
        <v>18</v>
      </c>
    </row>
    <row r="134" spans="1:10" x14ac:dyDescent="0.3">
      <c r="A134" s="3" t="s">
        <v>156</v>
      </c>
      <c r="B134" s="3">
        <v>3.6800000000000001E-3</v>
      </c>
      <c r="C134" s="80">
        <f>ROUND('Proposed Budget'!$F$42/312,0)/12</f>
        <v>78.333333333333329</v>
      </c>
      <c r="D134" s="21">
        <f t="shared" si="22"/>
        <v>4948</v>
      </c>
      <c r="E134" s="6">
        <f t="shared" si="15"/>
        <v>412.33333333333331</v>
      </c>
      <c r="F134" s="6"/>
      <c r="G134" s="6">
        <f t="shared" si="23"/>
        <v>5344</v>
      </c>
      <c r="H134" s="6">
        <f t="shared" si="14"/>
        <v>445.33333333333331</v>
      </c>
      <c r="J134" s="6" t="s">
        <v>18</v>
      </c>
    </row>
    <row r="135" spans="1:10" x14ac:dyDescent="0.3">
      <c r="A135" s="3" t="s">
        <v>157</v>
      </c>
      <c r="B135" s="3">
        <v>3.6800000000000001E-3</v>
      </c>
      <c r="C135" s="80">
        <f>ROUND('Proposed Budget'!$F$42/312,0)/12</f>
        <v>78.333333333333329</v>
      </c>
      <c r="D135" s="21">
        <f t="shared" si="22"/>
        <v>4948</v>
      </c>
      <c r="E135" s="6">
        <f t="shared" si="15"/>
        <v>412.33333333333331</v>
      </c>
      <c r="F135" s="6"/>
      <c r="G135" s="6">
        <f t="shared" si="23"/>
        <v>5344</v>
      </c>
      <c r="H135" s="6">
        <f t="shared" si="14"/>
        <v>445.33333333333331</v>
      </c>
      <c r="J135" s="6"/>
    </row>
    <row r="136" spans="1:10" x14ac:dyDescent="0.3">
      <c r="A136" s="3" t="s">
        <v>158</v>
      </c>
      <c r="B136" s="3">
        <v>3.6800000000000001E-3</v>
      </c>
      <c r="C136" s="80">
        <f>ROUND('Proposed Budget'!$F$42/312,0)/12</f>
        <v>78.333333333333329</v>
      </c>
      <c r="D136" s="21">
        <f t="shared" si="22"/>
        <v>4948</v>
      </c>
      <c r="E136" s="6">
        <f t="shared" si="15"/>
        <v>412.33333333333331</v>
      </c>
      <c r="F136" s="6"/>
      <c r="G136" s="6">
        <f t="shared" si="23"/>
        <v>5344</v>
      </c>
      <c r="H136" s="6">
        <f t="shared" si="14"/>
        <v>445.33333333333331</v>
      </c>
      <c r="J136" s="6"/>
    </row>
    <row r="137" spans="1:10" x14ac:dyDescent="0.3">
      <c r="A137" s="3" t="s">
        <v>159</v>
      </c>
      <c r="B137" s="3">
        <v>3.6800000000000001E-3</v>
      </c>
      <c r="C137" s="80">
        <f>ROUND('Proposed Budget'!$F$42/312,0)/12</f>
        <v>78.333333333333329</v>
      </c>
      <c r="D137" s="21">
        <f t="shared" si="22"/>
        <v>4948</v>
      </c>
      <c r="E137" s="6">
        <f t="shared" si="15"/>
        <v>412.33333333333331</v>
      </c>
      <c r="F137" s="6"/>
      <c r="G137" s="6">
        <f t="shared" si="23"/>
        <v>5344</v>
      </c>
      <c r="H137" s="6">
        <f t="shared" si="14"/>
        <v>445.33333333333331</v>
      </c>
      <c r="J137" s="6"/>
    </row>
    <row r="138" spans="1:10" x14ac:dyDescent="0.3">
      <c r="A138" s="3" t="s">
        <v>160</v>
      </c>
      <c r="B138" s="3">
        <v>3.6800000000000001E-3</v>
      </c>
      <c r="C138" s="80">
        <f>ROUND('Proposed Budget'!$F$42/312,0)/12</f>
        <v>78.333333333333329</v>
      </c>
      <c r="D138" s="21">
        <f t="shared" si="22"/>
        <v>4948</v>
      </c>
      <c r="E138" s="6">
        <f t="shared" si="15"/>
        <v>412.33333333333331</v>
      </c>
      <c r="F138" s="6"/>
      <c r="G138" s="6">
        <f t="shared" si="23"/>
        <v>5344</v>
      </c>
      <c r="H138" s="6">
        <f t="shared" si="14"/>
        <v>445.33333333333331</v>
      </c>
      <c r="J138" s="6"/>
    </row>
    <row r="139" spans="1:10" x14ac:dyDescent="0.3">
      <c r="A139" s="3" t="s">
        <v>161</v>
      </c>
      <c r="B139" s="3">
        <v>3.6800000000000001E-3</v>
      </c>
      <c r="C139" s="80">
        <f>ROUND('Proposed Budget'!$F$42/312,0)/12</f>
        <v>78.333333333333329</v>
      </c>
      <c r="D139" s="21">
        <f t="shared" si="22"/>
        <v>4948</v>
      </c>
      <c r="E139" s="6">
        <f t="shared" si="15"/>
        <v>412.33333333333331</v>
      </c>
      <c r="F139" s="6"/>
      <c r="G139" s="6">
        <f t="shared" si="23"/>
        <v>5344</v>
      </c>
      <c r="H139" s="6">
        <f t="shared" si="14"/>
        <v>445.33333333333331</v>
      </c>
      <c r="J139" s="6"/>
    </row>
    <row r="140" spans="1:10" x14ac:dyDescent="0.3">
      <c r="A140" s="3" t="s">
        <v>162</v>
      </c>
      <c r="B140" s="3">
        <v>2.7299999999999998E-3</v>
      </c>
      <c r="C140" s="80">
        <f>ROUND('Proposed Budget'!$F$42/312,0)/12</f>
        <v>78.333333333333329</v>
      </c>
      <c r="D140" s="21">
        <f t="shared" si="22"/>
        <v>3916</v>
      </c>
      <c r="E140" s="6">
        <f t="shared" si="15"/>
        <v>326.33333333333331</v>
      </c>
      <c r="F140" s="6"/>
      <c r="G140" s="6">
        <f t="shared" si="23"/>
        <v>4204</v>
      </c>
      <c r="H140" s="6">
        <f t="shared" si="14"/>
        <v>350.33333333333331</v>
      </c>
      <c r="J140" s="6"/>
    </row>
    <row r="141" spans="1:10" x14ac:dyDescent="0.3">
      <c r="A141" s="3" t="s">
        <v>163</v>
      </c>
      <c r="B141" s="3">
        <v>2.7299999999999998E-3</v>
      </c>
      <c r="C141" s="80">
        <f>ROUND('Proposed Budget'!$F$42/312,0)/12</f>
        <v>78.333333333333329</v>
      </c>
      <c r="D141" s="21">
        <f t="shared" ref="D141:D146" si="24">E141*12</f>
        <v>3916</v>
      </c>
      <c r="E141" s="6">
        <f t="shared" si="15"/>
        <v>326.33333333333331</v>
      </c>
      <c r="F141" s="6"/>
      <c r="G141" s="6">
        <f t="shared" ref="G141:G146" si="25">H141*12</f>
        <v>4204</v>
      </c>
      <c r="H141" s="6">
        <f t="shared" si="14"/>
        <v>350.33333333333331</v>
      </c>
      <c r="J141" s="6"/>
    </row>
    <row r="142" spans="1:10" x14ac:dyDescent="0.3">
      <c r="A142" s="3" t="s">
        <v>164</v>
      </c>
      <c r="B142" s="3">
        <v>2.7299999999999998E-3</v>
      </c>
      <c r="C142" s="80">
        <f>ROUND('Proposed Budget'!$F$42/312,0)/12</f>
        <v>78.333333333333329</v>
      </c>
      <c r="D142" s="21">
        <f t="shared" si="24"/>
        <v>3916</v>
      </c>
      <c r="E142" s="6">
        <f t="shared" si="15"/>
        <v>326.33333333333331</v>
      </c>
      <c r="F142" s="6"/>
      <c r="G142" s="6">
        <f t="shared" si="25"/>
        <v>4204</v>
      </c>
      <c r="H142" s="6">
        <f t="shared" ref="H142:H205" si="26">ROUND((B142*$G$5)/12,0)+C142</f>
        <v>350.33333333333331</v>
      </c>
      <c r="J142" s="6"/>
    </row>
    <row r="143" spans="1:10" x14ac:dyDescent="0.3">
      <c r="A143" s="3" t="s">
        <v>165</v>
      </c>
      <c r="B143" s="3">
        <v>2.7299999999999998E-3</v>
      </c>
      <c r="C143" s="80">
        <f>ROUND('Proposed Budget'!$F$42/312,0)/12</f>
        <v>78.333333333333329</v>
      </c>
      <c r="D143" s="21">
        <f t="shared" si="24"/>
        <v>3916</v>
      </c>
      <c r="E143" s="6">
        <f t="shared" ref="E143:E206" si="27">ROUND((B143*$G$4)/12,0)+C143</f>
        <v>326.33333333333331</v>
      </c>
      <c r="F143" s="6"/>
      <c r="G143" s="6">
        <f t="shared" si="25"/>
        <v>4204</v>
      </c>
      <c r="H143" s="6">
        <f t="shared" si="26"/>
        <v>350.33333333333331</v>
      </c>
      <c r="J143" s="6"/>
    </row>
    <row r="144" spans="1:10" x14ac:dyDescent="0.3">
      <c r="A144" s="3" t="s">
        <v>166</v>
      </c>
      <c r="B144" s="3">
        <v>3.6800000000000001E-3</v>
      </c>
      <c r="C144" s="80">
        <f>ROUND('Proposed Budget'!$F$42/312,0)/12</f>
        <v>78.333333333333329</v>
      </c>
      <c r="D144" s="21">
        <f t="shared" si="24"/>
        <v>4948</v>
      </c>
      <c r="E144" s="6">
        <f t="shared" si="27"/>
        <v>412.33333333333331</v>
      </c>
      <c r="F144" s="6"/>
      <c r="G144" s="6">
        <f t="shared" si="25"/>
        <v>5344</v>
      </c>
      <c r="H144" s="6">
        <f t="shared" si="26"/>
        <v>445.33333333333331</v>
      </c>
      <c r="J144" s="6"/>
    </row>
    <row r="145" spans="1:10" x14ac:dyDescent="0.3">
      <c r="A145" s="3" t="s">
        <v>167</v>
      </c>
      <c r="B145" s="3">
        <v>3.6800000000000001E-3</v>
      </c>
      <c r="C145" s="80">
        <f>ROUND('Proposed Budget'!$F$42/312,0)/12</f>
        <v>78.333333333333329</v>
      </c>
      <c r="D145" s="21">
        <f t="shared" si="24"/>
        <v>4948</v>
      </c>
      <c r="E145" s="6">
        <f t="shared" si="27"/>
        <v>412.33333333333331</v>
      </c>
      <c r="F145" s="6"/>
      <c r="G145" s="6">
        <f t="shared" si="25"/>
        <v>5344</v>
      </c>
      <c r="H145" s="6">
        <f t="shared" si="26"/>
        <v>445.33333333333331</v>
      </c>
      <c r="J145" s="6"/>
    </row>
    <row r="146" spans="1:10" x14ac:dyDescent="0.3">
      <c r="A146" s="3" t="s">
        <v>168</v>
      </c>
      <c r="B146" s="3">
        <v>4.15E-3</v>
      </c>
      <c r="C146" s="80">
        <f>ROUND('Proposed Budget'!$F$42/312,0)/12</f>
        <v>78.333333333333329</v>
      </c>
      <c r="D146" s="21">
        <f t="shared" si="24"/>
        <v>5464</v>
      </c>
      <c r="E146" s="6">
        <f t="shared" si="27"/>
        <v>455.33333333333331</v>
      </c>
      <c r="F146" s="6"/>
      <c r="G146" s="6">
        <f t="shared" si="25"/>
        <v>5908</v>
      </c>
      <c r="H146" s="6">
        <f t="shared" si="26"/>
        <v>492.33333333333331</v>
      </c>
      <c r="J146" s="6"/>
    </row>
    <row r="147" spans="1:10" x14ac:dyDescent="0.3">
      <c r="C147" s="80"/>
      <c r="D147" s="21"/>
      <c r="E147" s="6"/>
      <c r="F147" s="6"/>
      <c r="G147" s="6"/>
      <c r="H147" s="6"/>
      <c r="J147" s="6"/>
    </row>
    <row r="148" spans="1:10" x14ac:dyDescent="0.3">
      <c r="A148" s="3" t="s">
        <v>169</v>
      </c>
      <c r="B148" s="3">
        <v>4.2599999999999999E-3</v>
      </c>
      <c r="C148" s="80">
        <f>ROUND('Proposed Budget'!$F$42/312,0)/12</f>
        <v>78.333333333333329</v>
      </c>
      <c r="D148" s="21">
        <f t="shared" ref="D148:D161" si="28">E148*12</f>
        <v>5584</v>
      </c>
      <c r="E148" s="6">
        <f t="shared" si="27"/>
        <v>465.33333333333331</v>
      </c>
      <c r="F148" s="6"/>
      <c r="G148" s="6">
        <f t="shared" ref="G148:G161" si="29">H148*12</f>
        <v>6040</v>
      </c>
      <c r="H148" s="6">
        <f t="shared" si="26"/>
        <v>503.33333333333331</v>
      </c>
      <c r="J148" s="6"/>
    </row>
    <row r="149" spans="1:10" x14ac:dyDescent="0.3">
      <c r="A149" s="3" t="s">
        <v>170</v>
      </c>
      <c r="B149" s="3">
        <v>3.79E-3</v>
      </c>
      <c r="C149" s="80">
        <f>ROUND('Proposed Budget'!$F$42/312,0)/12</f>
        <v>78.333333333333329</v>
      </c>
      <c r="D149" s="21">
        <f t="shared" si="28"/>
        <v>5068</v>
      </c>
      <c r="E149" s="6">
        <f t="shared" si="27"/>
        <v>422.33333333333331</v>
      </c>
      <c r="F149" s="6"/>
      <c r="G149" s="6">
        <f t="shared" si="29"/>
        <v>5476</v>
      </c>
      <c r="H149" s="6">
        <f t="shared" si="26"/>
        <v>456.33333333333331</v>
      </c>
      <c r="J149" s="6"/>
    </row>
    <row r="150" spans="1:10" x14ac:dyDescent="0.3">
      <c r="A150" s="3" t="s">
        <v>171</v>
      </c>
      <c r="B150" s="3">
        <v>3.79E-3</v>
      </c>
      <c r="C150" s="80">
        <f>ROUND('Proposed Budget'!$F$42/312,0)/12</f>
        <v>78.333333333333329</v>
      </c>
      <c r="D150" s="21">
        <f t="shared" si="28"/>
        <v>5068</v>
      </c>
      <c r="E150" s="6">
        <f t="shared" si="27"/>
        <v>422.33333333333331</v>
      </c>
      <c r="F150" s="6"/>
      <c r="G150" s="6">
        <f t="shared" si="29"/>
        <v>5476</v>
      </c>
      <c r="H150" s="6">
        <f t="shared" si="26"/>
        <v>456.33333333333331</v>
      </c>
      <c r="J150" s="6"/>
    </row>
    <row r="151" spans="1:10" x14ac:dyDescent="0.3">
      <c r="A151" s="3" t="s">
        <v>172</v>
      </c>
      <c r="B151" s="3">
        <v>2.8500000000000001E-3</v>
      </c>
      <c r="C151" s="80">
        <f>ROUND('Proposed Budget'!$F$42/312,0)/12</f>
        <v>78.333333333333329</v>
      </c>
      <c r="D151" s="21">
        <f t="shared" si="28"/>
        <v>4048</v>
      </c>
      <c r="E151" s="6">
        <f t="shared" si="27"/>
        <v>337.33333333333331</v>
      </c>
      <c r="F151" s="6"/>
      <c r="G151" s="6">
        <f t="shared" si="29"/>
        <v>4348</v>
      </c>
      <c r="H151" s="6">
        <f t="shared" si="26"/>
        <v>362.33333333333331</v>
      </c>
      <c r="J151" s="6"/>
    </row>
    <row r="152" spans="1:10" x14ac:dyDescent="0.3">
      <c r="A152" s="3" t="s">
        <v>173</v>
      </c>
      <c r="B152" s="3">
        <v>2.8500000000000001E-3</v>
      </c>
      <c r="C152" s="80">
        <f>ROUND('Proposed Budget'!$F$42/312,0)/12</f>
        <v>78.333333333333329</v>
      </c>
      <c r="D152" s="21">
        <f t="shared" si="28"/>
        <v>4048</v>
      </c>
      <c r="E152" s="6">
        <f t="shared" si="27"/>
        <v>337.33333333333331</v>
      </c>
      <c r="F152" s="6"/>
      <c r="G152" s="6">
        <f t="shared" si="29"/>
        <v>4348</v>
      </c>
      <c r="H152" s="6">
        <f t="shared" si="26"/>
        <v>362.33333333333331</v>
      </c>
      <c r="J152" s="6"/>
    </row>
    <row r="153" spans="1:10" x14ac:dyDescent="0.3">
      <c r="A153" s="3" t="s">
        <v>174</v>
      </c>
      <c r="B153" s="3">
        <v>2.8500000000000001E-3</v>
      </c>
      <c r="C153" s="80">
        <f>ROUND('Proposed Budget'!$F$42/312,0)/12</f>
        <v>78.333333333333329</v>
      </c>
      <c r="D153" s="21">
        <f t="shared" si="28"/>
        <v>4048</v>
      </c>
      <c r="E153" s="6">
        <f t="shared" si="27"/>
        <v>337.33333333333331</v>
      </c>
      <c r="F153" s="6"/>
      <c r="G153" s="6">
        <f t="shared" si="29"/>
        <v>4348</v>
      </c>
      <c r="H153" s="6">
        <f t="shared" si="26"/>
        <v>362.33333333333331</v>
      </c>
      <c r="J153" s="6"/>
    </row>
    <row r="154" spans="1:10" x14ac:dyDescent="0.3">
      <c r="A154" s="3" t="s">
        <v>175</v>
      </c>
      <c r="B154" s="3">
        <v>3.79E-3</v>
      </c>
      <c r="C154" s="80">
        <f>ROUND('Proposed Budget'!$F$42/312,0)/12</f>
        <v>78.333333333333329</v>
      </c>
      <c r="D154" s="21">
        <f t="shared" si="28"/>
        <v>5068</v>
      </c>
      <c r="E154" s="6">
        <f t="shared" si="27"/>
        <v>422.33333333333331</v>
      </c>
      <c r="F154" s="6"/>
      <c r="G154" s="6">
        <f t="shared" si="29"/>
        <v>5476</v>
      </c>
      <c r="H154" s="6">
        <f t="shared" si="26"/>
        <v>456.33333333333331</v>
      </c>
      <c r="J154" s="6"/>
    </row>
    <row r="155" spans="1:10" x14ac:dyDescent="0.3">
      <c r="A155" s="3" t="s">
        <v>176</v>
      </c>
      <c r="B155" s="3">
        <v>3.79E-3</v>
      </c>
      <c r="C155" s="80">
        <f>ROUND('Proposed Budget'!$F$42/312,0)/12</f>
        <v>78.333333333333329</v>
      </c>
      <c r="D155" s="21">
        <f t="shared" si="28"/>
        <v>5068</v>
      </c>
      <c r="E155" s="6">
        <f t="shared" si="27"/>
        <v>422.33333333333331</v>
      </c>
      <c r="F155" s="6"/>
      <c r="G155" s="6">
        <f t="shared" si="29"/>
        <v>5476</v>
      </c>
      <c r="H155" s="6">
        <f t="shared" si="26"/>
        <v>456.33333333333331</v>
      </c>
      <c r="J155" s="6"/>
    </row>
    <row r="156" spans="1:10" x14ac:dyDescent="0.3">
      <c r="A156" s="3" t="s">
        <v>177</v>
      </c>
      <c r="B156" s="3">
        <v>3.79E-3</v>
      </c>
      <c r="C156" s="80">
        <f>ROUND('Proposed Budget'!$F$42/312,0)/12</f>
        <v>78.333333333333329</v>
      </c>
      <c r="D156" s="21">
        <f t="shared" si="28"/>
        <v>5068</v>
      </c>
      <c r="E156" s="6">
        <f t="shared" si="27"/>
        <v>422.33333333333331</v>
      </c>
      <c r="F156" s="6"/>
      <c r="G156" s="6">
        <f t="shared" si="29"/>
        <v>5476</v>
      </c>
      <c r="H156" s="6">
        <f t="shared" si="26"/>
        <v>456.33333333333331</v>
      </c>
      <c r="J156" s="6"/>
    </row>
    <row r="157" spans="1:10" x14ac:dyDescent="0.3">
      <c r="A157" s="3" t="s">
        <v>178</v>
      </c>
      <c r="B157" s="3">
        <v>3.79E-3</v>
      </c>
      <c r="C157" s="80">
        <f>ROUND('Proposed Budget'!$F$42/312,0)/12</f>
        <v>78.333333333333329</v>
      </c>
      <c r="D157" s="21">
        <f t="shared" si="28"/>
        <v>5068</v>
      </c>
      <c r="E157" s="6">
        <f t="shared" si="27"/>
        <v>422.33333333333331</v>
      </c>
      <c r="F157" s="6"/>
      <c r="G157" s="6">
        <f t="shared" si="29"/>
        <v>5476</v>
      </c>
      <c r="H157" s="6">
        <f t="shared" si="26"/>
        <v>456.33333333333331</v>
      </c>
      <c r="J157" s="6"/>
    </row>
    <row r="158" spans="1:10" x14ac:dyDescent="0.3">
      <c r="A158" s="3" t="s">
        <v>179</v>
      </c>
      <c r="B158" s="3">
        <v>3.79E-3</v>
      </c>
      <c r="C158" s="80">
        <f>ROUND('Proposed Budget'!$F$42/312,0)/12</f>
        <v>78.333333333333329</v>
      </c>
      <c r="D158" s="21">
        <f t="shared" si="28"/>
        <v>5068</v>
      </c>
      <c r="E158" s="6">
        <f t="shared" si="27"/>
        <v>422.33333333333331</v>
      </c>
      <c r="F158" s="6"/>
      <c r="G158" s="6">
        <f t="shared" si="29"/>
        <v>5476</v>
      </c>
      <c r="H158" s="6">
        <f t="shared" si="26"/>
        <v>456.33333333333331</v>
      </c>
      <c r="J158" s="6"/>
    </row>
    <row r="159" spans="1:10" x14ac:dyDescent="0.3">
      <c r="A159" s="3" t="s">
        <v>180</v>
      </c>
      <c r="B159" s="3">
        <v>3.79E-3</v>
      </c>
      <c r="C159" s="80">
        <f>ROUND('Proposed Budget'!$F$42/312,0)/12</f>
        <v>78.333333333333329</v>
      </c>
      <c r="D159" s="21">
        <f t="shared" si="28"/>
        <v>5068</v>
      </c>
      <c r="E159" s="6">
        <f t="shared" si="27"/>
        <v>422.33333333333331</v>
      </c>
      <c r="F159" s="6"/>
      <c r="G159" s="6">
        <f t="shared" si="29"/>
        <v>5476</v>
      </c>
      <c r="H159" s="6">
        <f t="shared" si="26"/>
        <v>456.33333333333331</v>
      </c>
      <c r="J159" s="6"/>
    </row>
    <row r="160" spans="1:10" x14ac:dyDescent="0.3">
      <c r="A160" s="3" t="s">
        <v>181</v>
      </c>
      <c r="B160" s="3">
        <v>3.79E-3</v>
      </c>
      <c r="C160" s="80">
        <f>ROUND('Proposed Budget'!$F$42/312,0)/12</f>
        <v>78.333333333333329</v>
      </c>
      <c r="D160" s="21">
        <f t="shared" si="28"/>
        <v>5068</v>
      </c>
      <c r="E160" s="6">
        <f t="shared" si="27"/>
        <v>422.33333333333331</v>
      </c>
      <c r="F160" s="6"/>
      <c r="G160" s="6">
        <f t="shared" si="29"/>
        <v>5476</v>
      </c>
      <c r="H160" s="6">
        <f t="shared" si="26"/>
        <v>456.33333333333331</v>
      </c>
      <c r="J160" s="6"/>
    </row>
    <row r="161" spans="1:10" x14ac:dyDescent="0.3">
      <c r="A161" s="3" t="s">
        <v>182</v>
      </c>
      <c r="B161" s="3">
        <v>2.8500000000000001E-3</v>
      </c>
      <c r="C161" s="80">
        <f>ROUND('Proposed Budget'!$F$42/312,0)/12</f>
        <v>78.333333333333329</v>
      </c>
      <c r="D161" s="21">
        <f t="shared" si="28"/>
        <v>4048</v>
      </c>
      <c r="E161" s="6">
        <f t="shared" si="27"/>
        <v>337.33333333333331</v>
      </c>
      <c r="F161" s="6"/>
      <c r="G161" s="6">
        <f t="shared" si="29"/>
        <v>4348</v>
      </c>
      <c r="H161" s="6">
        <f t="shared" si="26"/>
        <v>362.33333333333331</v>
      </c>
      <c r="J161" s="6"/>
    </row>
    <row r="162" spans="1:10" x14ac:dyDescent="0.3">
      <c r="A162" s="3" t="s">
        <v>183</v>
      </c>
      <c r="B162" s="3">
        <v>2.8500000000000001E-3</v>
      </c>
      <c r="C162" s="80">
        <f>ROUND('Proposed Budget'!$F$42/312,0)/12</f>
        <v>78.333333333333329</v>
      </c>
      <c r="D162" s="21">
        <f t="shared" ref="D162:D167" si="30">E162*12</f>
        <v>4048</v>
      </c>
      <c r="E162" s="6">
        <f t="shared" si="27"/>
        <v>337.33333333333331</v>
      </c>
      <c r="F162" s="6"/>
      <c r="G162" s="6">
        <f t="shared" ref="G162:G167" si="31">H162*12</f>
        <v>4348</v>
      </c>
      <c r="H162" s="6">
        <f t="shared" si="26"/>
        <v>362.33333333333331</v>
      </c>
      <c r="J162" s="6"/>
    </row>
    <row r="163" spans="1:10" x14ac:dyDescent="0.3">
      <c r="A163" s="3" t="s">
        <v>184</v>
      </c>
      <c r="B163" s="3">
        <v>2.8500000000000001E-3</v>
      </c>
      <c r="C163" s="80">
        <f>ROUND('Proposed Budget'!$F$42/312,0)/12</f>
        <v>78.333333333333329</v>
      </c>
      <c r="D163" s="21">
        <f t="shared" si="30"/>
        <v>4048</v>
      </c>
      <c r="E163" s="6">
        <f t="shared" si="27"/>
        <v>337.33333333333331</v>
      </c>
      <c r="F163" s="6"/>
      <c r="G163" s="6">
        <f t="shared" si="31"/>
        <v>4348</v>
      </c>
      <c r="H163" s="6">
        <f t="shared" si="26"/>
        <v>362.33333333333331</v>
      </c>
      <c r="J163" s="6"/>
    </row>
    <row r="164" spans="1:10" x14ac:dyDescent="0.3">
      <c r="A164" s="3" t="s">
        <v>185</v>
      </c>
      <c r="B164" s="3">
        <v>2.8500000000000001E-3</v>
      </c>
      <c r="C164" s="80">
        <f>ROUND('Proposed Budget'!$F$42/312,0)/12</f>
        <v>78.333333333333329</v>
      </c>
      <c r="D164" s="21">
        <f t="shared" si="30"/>
        <v>4048</v>
      </c>
      <c r="E164" s="6">
        <f t="shared" si="27"/>
        <v>337.33333333333331</v>
      </c>
      <c r="F164" s="6"/>
      <c r="G164" s="6">
        <f t="shared" si="31"/>
        <v>4348</v>
      </c>
      <c r="H164" s="6">
        <f t="shared" si="26"/>
        <v>362.33333333333331</v>
      </c>
      <c r="J164" s="6"/>
    </row>
    <row r="165" spans="1:10" x14ac:dyDescent="0.3">
      <c r="A165" s="3" t="s">
        <v>186</v>
      </c>
      <c r="B165" s="3">
        <v>3.79E-3</v>
      </c>
      <c r="C165" s="80">
        <f>ROUND('Proposed Budget'!$F$42/312,0)/12</f>
        <v>78.333333333333329</v>
      </c>
      <c r="D165" s="21">
        <f t="shared" si="30"/>
        <v>5068</v>
      </c>
      <c r="E165" s="6">
        <f t="shared" si="27"/>
        <v>422.33333333333331</v>
      </c>
      <c r="F165" s="6"/>
      <c r="G165" s="6">
        <f t="shared" si="31"/>
        <v>5476</v>
      </c>
      <c r="H165" s="6">
        <f t="shared" si="26"/>
        <v>456.33333333333331</v>
      </c>
      <c r="J165" s="6"/>
    </row>
    <row r="166" spans="1:10" x14ac:dyDescent="0.3">
      <c r="A166" s="3" t="s">
        <v>187</v>
      </c>
      <c r="B166" s="3">
        <v>3.79E-3</v>
      </c>
      <c r="C166" s="80">
        <f>ROUND('Proposed Budget'!$F$42/312,0)/12</f>
        <v>78.333333333333329</v>
      </c>
      <c r="D166" s="21">
        <f t="shared" si="30"/>
        <v>5068</v>
      </c>
      <c r="E166" s="6">
        <f t="shared" si="27"/>
        <v>422.33333333333331</v>
      </c>
      <c r="F166" s="6"/>
      <c r="G166" s="6">
        <f t="shared" si="31"/>
        <v>5476</v>
      </c>
      <c r="H166" s="6">
        <f t="shared" si="26"/>
        <v>456.33333333333331</v>
      </c>
      <c r="J166" s="6"/>
    </row>
    <row r="167" spans="1:10" x14ac:dyDescent="0.3">
      <c r="A167" s="3" t="s">
        <v>188</v>
      </c>
      <c r="B167" s="3">
        <v>4.2599999999999999E-3</v>
      </c>
      <c r="C167" s="80">
        <f>ROUND('Proposed Budget'!$F$42/312,0)/12</f>
        <v>78.333333333333329</v>
      </c>
      <c r="D167" s="21">
        <f t="shared" si="30"/>
        <v>5584</v>
      </c>
      <c r="E167" s="6">
        <f t="shared" si="27"/>
        <v>465.33333333333331</v>
      </c>
      <c r="F167" s="6"/>
      <c r="G167" s="6">
        <f t="shared" si="31"/>
        <v>6040</v>
      </c>
      <c r="H167" s="6">
        <f t="shared" si="26"/>
        <v>503.33333333333331</v>
      </c>
      <c r="J167" s="6"/>
    </row>
    <row r="168" spans="1:10" x14ac:dyDescent="0.3">
      <c r="C168" s="80"/>
      <c r="D168" s="21"/>
      <c r="E168" s="6"/>
      <c r="F168" s="6"/>
      <c r="G168" s="6"/>
      <c r="H168" s="6"/>
      <c r="J168" s="6"/>
    </row>
    <row r="169" spans="1:10" x14ac:dyDescent="0.3">
      <c r="A169" s="3" t="s">
        <v>189</v>
      </c>
      <c r="C169" s="80"/>
      <c r="D169" s="21"/>
      <c r="E169" s="6"/>
      <c r="F169" s="6"/>
      <c r="G169" s="6"/>
      <c r="H169" s="6"/>
      <c r="J169" s="6"/>
    </row>
    <row r="170" spans="1:10" x14ac:dyDescent="0.3">
      <c r="A170" s="3" t="s">
        <v>190</v>
      </c>
      <c r="B170" s="3">
        <v>4.0299999999999997E-3</v>
      </c>
      <c r="C170" s="80">
        <f>ROUND('Proposed Budget'!$F$42/312,0)/12</f>
        <v>78.333333333333329</v>
      </c>
      <c r="D170" s="21">
        <f t="shared" ref="D170:D202" si="32">E170*12</f>
        <v>5332</v>
      </c>
      <c r="E170" s="6">
        <f t="shared" si="27"/>
        <v>444.33333333333331</v>
      </c>
      <c r="F170" s="6"/>
      <c r="G170" s="6">
        <f t="shared" ref="G170:G202" si="33">H170*12</f>
        <v>5764</v>
      </c>
      <c r="H170" s="6">
        <f t="shared" si="26"/>
        <v>480.33333333333331</v>
      </c>
      <c r="J170" s="6"/>
    </row>
    <row r="171" spans="1:10" x14ac:dyDescent="0.3">
      <c r="A171" s="3" t="s">
        <v>191</v>
      </c>
      <c r="B171" s="3">
        <v>3.5599999999999998E-3</v>
      </c>
      <c r="C171" s="80">
        <f>ROUND('Proposed Budget'!$F$42/312,0)/12</f>
        <v>78.333333333333329</v>
      </c>
      <c r="D171" s="21">
        <f t="shared" si="32"/>
        <v>4816</v>
      </c>
      <c r="E171" s="6">
        <f t="shared" si="27"/>
        <v>401.33333333333331</v>
      </c>
      <c r="F171" s="6"/>
      <c r="G171" s="6">
        <f t="shared" si="33"/>
        <v>5200</v>
      </c>
      <c r="H171" s="6">
        <f t="shared" si="26"/>
        <v>433.33333333333331</v>
      </c>
      <c r="J171" s="6"/>
    </row>
    <row r="172" spans="1:10" x14ac:dyDescent="0.3">
      <c r="A172" s="3" t="s">
        <v>192</v>
      </c>
      <c r="B172" s="3">
        <v>2.6199999999999999E-3</v>
      </c>
      <c r="C172" s="80">
        <f>ROUND('Proposed Budget'!$F$42/312,0)/12</f>
        <v>78.333333333333329</v>
      </c>
      <c r="D172" s="21">
        <f t="shared" si="32"/>
        <v>3796</v>
      </c>
      <c r="E172" s="6">
        <f t="shared" si="27"/>
        <v>316.33333333333331</v>
      </c>
      <c r="F172" s="6"/>
      <c r="G172" s="6">
        <f t="shared" si="33"/>
        <v>4072</v>
      </c>
      <c r="H172" s="6">
        <f t="shared" si="26"/>
        <v>339.33333333333331</v>
      </c>
      <c r="J172" s="6"/>
    </row>
    <row r="173" spans="1:10" x14ac:dyDescent="0.3">
      <c r="A173" s="3" t="s">
        <v>193</v>
      </c>
      <c r="B173" s="3">
        <v>2.6199999999999999E-3</v>
      </c>
      <c r="C173" s="80">
        <f>ROUND('Proposed Budget'!$F$42/312,0)/12</f>
        <v>78.333333333333329</v>
      </c>
      <c r="D173" s="21">
        <f t="shared" si="32"/>
        <v>3796</v>
      </c>
      <c r="E173" s="6">
        <f t="shared" si="27"/>
        <v>316.33333333333331</v>
      </c>
      <c r="F173" s="6"/>
      <c r="G173" s="6">
        <f t="shared" si="33"/>
        <v>4072</v>
      </c>
      <c r="H173" s="6">
        <f t="shared" si="26"/>
        <v>339.33333333333331</v>
      </c>
      <c r="J173" s="6"/>
    </row>
    <row r="174" spans="1:10" x14ac:dyDescent="0.3">
      <c r="A174" s="3" t="s">
        <v>194</v>
      </c>
      <c r="B174" s="3">
        <v>2.6199999999999999E-3</v>
      </c>
      <c r="C174" s="80">
        <f>ROUND('Proposed Budget'!$F$42/312,0)/12</f>
        <v>78.333333333333329</v>
      </c>
      <c r="D174" s="21">
        <f t="shared" si="32"/>
        <v>3796</v>
      </c>
      <c r="E174" s="6">
        <f t="shared" si="27"/>
        <v>316.33333333333331</v>
      </c>
      <c r="F174" s="6"/>
      <c r="G174" s="6">
        <f t="shared" si="33"/>
        <v>4072</v>
      </c>
      <c r="H174" s="6">
        <f t="shared" si="26"/>
        <v>339.33333333333331</v>
      </c>
      <c r="J174" s="6"/>
    </row>
    <row r="175" spans="1:10" x14ac:dyDescent="0.3">
      <c r="A175" s="3" t="s">
        <v>195</v>
      </c>
      <c r="B175" s="3">
        <v>2.6199999999999999E-3</v>
      </c>
      <c r="C175" s="80">
        <f>ROUND('Proposed Budget'!$F$42/312,0)/12</f>
        <v>78.333333333333329</v>
      </c>
      <c r="D175" s="21">
        <f t="shared" si="32"/>
        <v>3796</v>
      </c>
      <c r="E175" s="6">
        <f t="shared" si="27"/>
        <v>316.33333333333331</v>
      </c>
      <c r="F175" s="6"/>
      <c r="G175" s="6">
        <f t="shared" si="33"/>
        <v>4072</v>
      </c>
      <c r="H175" s="6">
        <f t="shared" si="26"/>
        <v>339.33333333333331</v>
      </c>
      <c r="J175" s="6"/>
    </row>
    <row r="176" spans="1:10" x14ac:dyDescent="0.3">
      <c r="A176" s="3" t="s">
        <v>196</v>
      </c>
      <c r="B176" s="3">
        <v>3.5599999999999998E-3</v>
      </c>
      <c r="C176" s="80">
        <f>ROUND('Proposed Budget'!$F$42/312,0)/12</f>
        <v>78.333333333333329</v>
      </c>
      <c r="D176" s="21">
        <f t="shared" si="32"/>
        <v>4816</v>
      </c>
      <c r="E176" s="6">
        <f t="shared" si="27"/>
        <v>401.33333333333331</v>
      </c>
      <c r="F176" s="6"/>
      <c r="G176" s="6">
        <f t="shared" si="33"/>
        <v>5200</v>
      </c>
      <c r="H176" s="6">
        <f t="shared" si="26"/>
        <v>433.33333333333331</v>
      </c>
      <c r="J176" s="6"/>
    </row>
    <row r="177" spans="1:10" x14ac:dyDescent="0.3">
      <c r="A177" s="3" t="s">
        <v>197</v>
      </c>
      <c r="B177" s="3">
        <v>3.5599999999999998E-3</v>
      </c>
      <c r="C177" s="80">
        <f>ROUND('Proposed Budget'!$F$42/312,0)/12</f>
        <v>78.333333333333329</v>
      </c>
      <c r="D177" s="21">
        <f t="shared" si="32"/>
        <v>4816</v>
      </c>
      <c r="E177" s="6">
        <f t="shared" si="27"/>
        <v>401.33333333333331</v>
      </c>
      <c r="F177" s="6"/>
      <c r="G177" s="6">
        <f t="shared" si="33"/>
        <v>5200</v>
      </c>
      <c r="H177" s="6">
        <f t="shared" si="26"/>
        <v>433.33333333333331</v>
      </c>
      <c r="J177" s="6"/>
    </row>
    <row r="178" spans="1:10" x14ac:dyDescent="0.3">
      <c r="A178" s="3" t="s">
        <v>198</v>
      </c>
      <c r="B178" s="3">
        <v>3.5599999999999998E-3</v>
      </c>
      <c r="C178" s="80">
        <f>ROUND('Proposed Budget'!$F$42/312,0)/12</f>
        <v>78.333333333333329</v>
      </c>
      <c r="D178" s="21">
        <f t="shared" si="32"/>
        <v>4816</v>
      </c>
      <c r="E178" s="6">
        <f t="shared" si="27"/>
        <v>401.33333333333331</v>
      </c>
      <c r="F178" s="6"/>
      <c r="G178" s="6">
        <f t="shared" si="33"/>
        <v>5200</v>
      </c>
      <c r="H178" s="6">
        <f t="shared" si="26"/>
        <v>433.33333333333331</v>
      </c>
      <c r="J178" s="6"/>
    </row>
    <row r="179" spans="1:10" x14ac:dyDescent="0.3">
      <c r="A179" s="3" t="s">
        <v>199</v>
      </c>
      <c r="B179" s="3">
        <v>3.5599999999999998E-3</v>
      </c>
      <c r="C179" s="80">
        <f>ROUND('Proposed Budget'!$F$42/312,0)/12</f>
        <v>78.333333333333329</v>
      </c>
      <c r="D179" s="21">
        <f t="shared" si="32"/>
        <v>4816</v>
      </c>
      <c r="E179" s="6">
        <f t="shared" si="27"/>
        <v>401.33333333333331</v>
      </c>
      <c r="F179" s="6"/>
      <c r="G179" s="6">
        <f t="shared" si="33"/>
        <v>5200</v>
      </c>
      <c r="H179" s="6">
        <f t="shared" si="26"/>
        <v>433.33333333333331</v>
      </c>
      <c r="J179" s="6"/>
    </row>
    <row r="180" spans="1:10" x14ac:dyDescent="0.3">
      <c r="A180" s="3" t="s">
        <v>200</v>
      </c>
      <c r="B180" s="3">
        <v>2.6199999999999999E-3</v>
      </c>
      <c r="C180" s="80">
        <f>ROUND('Proposed Budget'!$F$42/312,0)/12</f>
        <v>78.333333333333329</v>
      </c>
      <c r="D180" s="21">
        <f t="shared" si="32"/>
        <v>3796</v>
      </c>
      <c r="E180" s="6">
        <f t="shared" si="27"/>
        <v>316.33333333333331</v>
      </c>
      <c r="F180" s="6"/>
      <c r="G180" s="6">
        <f t="shared" si="33"/>
        <v>4072</v>
      </c>
      <c r="H180" s="6">
        <f t="shared" si="26"/>
        <v>339.33333333333331</v>
      </c>
      <c r="J180" s="6"/>
    </row>
    <row r="181" spans="1:10" x14ac:dyDescent="0.3">
      <c r="A181" s="3" t="s">
        <v>201</v>
      </c>
      <c r="B181" s="3">
        <v>2.6199999999999999E-3</v>
      </c>
      <c r="C181" s="80">
        <f>ROUND('Proposed Budget'!$F$42/312,0)/12</f>
        <v>78.333333333333329</v>
      </c>
      <c r="D181" s="21">
        <f t="shared" si="32"/>
        <v>3796</v>
      </c>
      <c r="E181" s="6">
        <f t="shared" si="27"/>
        <v>316.33333333333331</v>
      </c>
      <c r="F181" s="6"/>
      <c r="G181" s="6">
        <f t="shared" si="33"/>
        <v>4072</v>
      </c>
      <c r="H181" s="6">
        <f t="shared" si="26"/>
        <v>339.33333333333331</v>
      </c>
      <c r="J181" s="6"/>
    </row>
    <row r="182" spans="1:10" x14ac:dyDescent="0.3">
      <c r="A182" s="3" t="s">
        <v>202</v>
      </c>
      <c r="B182" s="3">
        <v>2.6199999999999999E-3</v>
      </c>
      <c r="C182" s="80">
        <f>ROUND('Proposed Budget'!$F$42/312,0)/12</f>
        <v>78.333333333333329</v>
      </c>
      <c r="D182" s="21">
        <f t="shared" si="32"/>
        <v>3796</v>
      </c>
      <c r="E182" s="6">
        <f t="shared" si="27"/>
        <v>316.33333333333331</v>
      </c>
      <c r="F182" s="6"/>
      <c r="G182" s="6">
        <f t="shared" si="33"/>
        <v>4072</v>
      </c>
      <c r="H182" s="6">
        <f t="shared" si="26"/>
        <v>339.33333333333331</v>
      </c>
      <c r="J182" s="6"/>
    </row>
    <row r="183" spans="1:10" x14ac:dyDescent="0.3">
      <c r="A183" s="3" t="s">
        <v>203</v>
      </c>
      <c r="B183" s="3">
        <v>2.6199999999999999E-3</v>
      </c>
      <c r="C183" s="80">
        <f>ROUND('Proposed Budget'!$F$42/312,0)/12</f>
        <v>78.333333333333329</v>
      </c>
      <c r="D183" s="21">
        <f t="shared" si="32"/>
        <v>3796</v>
      </c>
      <c r="E183" s="6">
        <f t="shared" si="27"/>
        <v>316.33333333333331</v>
      </c>
      <c r="F183" s="6"/>
      <c r="G183" s="6">
        <f t="shared" si="33"/>
        <v>4072</v>
      </c>
      <c r="H183" s="6">
        <f t="shared" si="26"/>
        <v>339.33333333333331</v>
      </c>
      <c r="J183" s="6"/>
    </row>
    <row r="184" spans="1:10" x14ac:dyDescent="0.3">
      <c r="A184" s="3" t="s">
        <v>204</v>
      </c>
      <c r="B184" s="3">
        <v>3.5599999999999998E-3</v>
      </c>
      <c r="C184" s="80">
        <f>ROUND('Proposed Budget'!$F$42/312,0)/12</f>
        <v>78.333333333333329</v>
      </c>
      <c r="D184" s="21">
        <f t="shared" si="32"/>
        <v>4816</v>
      </c>
      <c r="E184" s="6">
        <f t="shared" si="27"/>
        <v>401.33333333333331</v>
      </c>
      <c r="F184" s="6"/>
      <c r="G184" s="6">
        <f t="shared" si="33"/>
        <v>5200</v>
      </c>
      <c r="H184" s="6">
        <f t="shared" si="26"/>
        <v>433.33333333333331</v>
      </c>
      <c r="J184" s="6"/>
    </row>
    <row r="185" spans="1:10" x14ac:dyDescent="0.3">
      <c r="A185" s="3" t="s">
        <v>205</v>
      </c>
      <c r="B185" s="3">
        <v>4.0299999999999997E-3</v>
      </c>
      <c r="C185" s="80">
        <f>ROUND('Proposed Budget'!$F$42/312,0)/12</f>
        <v>78.333333333333329</v>
      </c>
      <c r="D185" s="21">
        <f t="shared" si="32"/>
        <v>5332</v>
      </c>
      <c r="E185" s="6">
        <f t="shared" si="27"/>
        <v>444.33333333333331</v>
      </c>
      <c r="F185" s="6"/>
      <c r="G185" s="6">
        <f t="shared" si="33"/>
        <v>5764</v>
      </c>
      <c r="H185" s="6">
        <f t="shared" si="26"/>
        <v>480.33333333333331</v>
      </c>
      <c r="J185" s="6"/>
    </row>
    <row r="186" spans="1:10" x14ac:dyDescent="0.3">
      <c r="B186" s="3" t="s">
        <v>18</v>
      </c>
      <c r="C186" s="80"/>
      <c r="D186" s="21"/>
      <c r="E186" s="6"/>
      <c r="F186" s="6"/>
      <c r="G186" s="6"/>
      <c r="H186" s="6"/>
      <c r="J186" s="6"/>
    </row>
    <row r="187" spans="1:10" x14ac:dyDescent="0.3">
      <c r="A187" s="3" t="s">
        <v>206</v>
      </c>
      <c r="B187" s="3">
        <v>4.15E-3</v>
      </c>
      <c r="C187" s="80">
        <f>ROUND('Proposed Budget'!$F$42/312,0)/12</f>
        <v>78.333333333333329</v>
      </c>
      <c r="D187" s="21">
        <f t="shared" si="32"/>
        <v>5464</v>
      </c>
      <c r="E187" s="6">
        <f t="shared" si="27"/>
        <v>455.33333333333331</v>
      </c>
      <c r="F187" s="6"/>
      <c r="G187" s="6">
        <f t="shared" si="33"/>
        <v>5908</v>
      </c>
      <c r="H187" s="6">
        <f t="shared" si="26"/>
        <v>492.33333333333331</v>
      </c>
      <c r="J187" s="6"/>
    </row>
    <row r="188" spans="1:10" x14ac:dyDescent="0.3">
      <c r="A188" s="3" t="s">
        <v>207</v>
      </c>
      <c r="B188" s="3">
        <v>3.6800000000000001E-3</v>
      </c>
      <c r="C188" s="80">
        <f>ROUND('Proposed Budget'!$F$42/312,0)/12</f>
        <v>78.333333333333329</v>
      </c>
      <c r="D188" s="21">
        <f t="shared" si="32"/>
        <v>4948</v>
      </c>
      <c r="E188" s="6">
        <f t="shared" si="27"/>
        <v>412.33333333333331</v>
      </c>
      <c r="F188" s="6"/>
      <c r="G188" s="6">
        <f t="shared" si="33"/>
        <v>5344</v>
      </c>
      <c r="H188" s="6">
        <f t="shared" si="26"/>
        <v>445.33333333333331</v>
      </c>
      <c r="I188" s="2" t="s">
        <v>18</v>
      </c>
      <c r="J188" s="6" t="s">
        <v>18</v>
      </c>
    </row>
    <row r="189" spans="1:10" x14ac:dyDescent="0.3">
      <c r="A189" s="3" t="s">
        <v>208</v>
      </c>
      <c r="B189" s="3">
        <v>2.7299999999999998E-3</v>
      </c>
      <c r="C189" s="80">
        <f>ROUND('Proposed Budget'!$F$42/312,0)/12</f>
        <v>78.333333333333329</v>
      </c>
      <c r="D189" s="21">
        <f t="shared" si="32"/>
        <v>3916</v>
      </c>
      <c r="E189" s="6">
        <f t="shared" si="27"/>
        <v>326.33333333333331</v>
      </c>
      <c r="F189" s="6"/>
      <c r="G189" s="6">
        <f t="shared" si="33"/>
        <v>4204</v>
      </c>
      <c r="H189" s="6">
        <f t="shared" si="26"/>
        <v>350.33333333333331</v>
      </c>
      <c r="J189" s="6"/>
    </row>
    <row r="190" spans="1:10" x14ac:dyDescent="0.3">
      <c r="A190" s="3" t="s">
        <v>209</v>
      </c>
      <c r="B190" s="3">
        <v>2.7299999999999998E-3</v>
      </c>
      <c r="C190" s="80">
        <f>ROUND('Proposed Budget'!$F$42/312,0)/12</f>
        <v>78.333333333333329</v>
      </c>
      <c r="D190" s="21">
        <f t="shared" si="32"/>
        <v>3916</v>
      </c>
      <c r="E190" s="6">
        <f t="shared" si="27"/>
        <v>326.33333333333331</v>
      </c>
      <c r="F190" s="6"/>
      <c r="G190" s="6">
        <f t="shared" si="33"/>
        <v>4204</v>
      </c>
      <c r="H190" s="6">
        <f t="shared" si="26"/>
        <v>350.33333333333331</v>
      </c>
      <c r="J190" s="6"/>
    </row>
    <row r="191" spans="1:10" x14ac:dyDescent="0.3">
      <c r="A191" s="3" t="s">
        <v>210</v>
      </c>
      <c r="B191" s="3">
        <v>2.7299999999999998E-3</v>
      </c>
      <c r="C191" s="80">
        <f>ROUND('Proposed Budget'!$F$42/312,0)/12</f>
        <v>78.333333333333329</v>
      </c>
      <c r="D191" s="21">
        <f t="shared" si="32"/>
        <v>3916</v>
      </c>
      <c r="E191" s="6">
        <f t="shared" si="27"/>
        <v>326.33333333333331</v>
      </c>
      <c r="F191" s="6"/>
      <c r="G191" s="6">
        <f t="shared" si="33"/>
        <v>4204</v>
      </c>
      <c r="H191" s="6">
        <f t="shared" si="26"/>
        <v>350.33333333333331</v>
      </c>
      <c r="J191" s="6"/>
    </row>
    <row r="192" spans="1:10" x14ac:dyDescent="0.3">
      <c r="A192" s="3" t="s">
        <v>211</v>
      </c>
      <c r="B192" s="3">
        <v>2.7299999999999998E-3</v>
      </c>
      <c r="C192" s="80">
        <f>ROUND('Proposed Budget'!$F$42/312,0)/12</f>
        <v>78.333333333333329</v>
      </c>
      <c r="D192" s="21">
        <f t="shared" si="32"/>
        <v>3916</v>
      </c>
      <c r="E192" s="6">
        <f t="shared" si="27"/>
        <v>326.33333333333331</v>
      </c>
      <c r="F192" s="6"/>
      <c r="G192" s="6">
        <f t="shared" si="33"/>
        <v>4204</v>
      </c>
      <c r="H192" s="6">
        <f t="shared" si="26"/>
        <v>350.33333333333331</v>
      </c>
      <c r="J192" s="6"/>
    </row>
    <row r="193" spans="1:10" x14ac:dyDescent="0.3">
      <c r="A193" s="3" t="s">
        <v>212</v>
      </c>
      <c r="B193" s="3">
        <v>3.6800000000000001E-3</v>
      </c>
      <c r="C193" s="80">
        <f>ROUND('Proposed Budget'!$F$42/312,0)/12</f>
        <v>78.333333333333329</v>
      </c>
      <c r="D193" s="21">
        <f t="shared" si="32"/>
        <v>4948</v>
      </c>
      <c r="E193" s="6">
        <f t="shared" si="27"/>
        <v>412.33333333333331</v>
      </c>
      <c r="F193" s="6"/>
      <c r="G193" s="6">
        <f t="shared" si="33"/>
        <v>5344</v>
      </c>
      <c r="H193" s="6">
        <f t="shared" si="26"/>
        <v>445.33333333333331</v>
      </c>
      <c r="J193" s="6"/>
    </row>
    <row r="194" spans="1:10" x14ac:dyDescent="0.3">
      <c r="A194" s="3" t="s">
        <v>213</v>
      </c>
      <c r="B194" s="3">
        <v>3.6800000000000001E-3</v>
      </c>
      <c r="C194" s="80">
        <f>ROUND('Proposed Budget'!$F$42/312,0)/12</f>
        <v>78.333333333333329</v>
      </c>
      <c r="D194" s="21">
        <f t="shared" si="32"/>
        <v>4948</v>
      </c>
      <c r="E194" s="6">
        <f t="shared" si="27"/>
        <v>412.33333333333331</v>
      </c>
      <c r="F194" s="6"/>
      <c r="G194" s="6">
        <f t="shared" si="33"/>
        <v>5344</v>
      </c>
      <c r="H194" s="6">
        <f t="shared" si="26"/>
        <v>445.33333333333331</v>
      </c>
      <c r="J194" s="6"/>
    </row>
    <row r="195" spans="1:10" x14ac:dyDescent="0.3">
      <c r="A195" s="3" t="s">
        <v>214</v>
      </c>
      <c r="B195" s="3">
        <v>3.6800000000000001E-3</v>
      </c>
      <c r="C195" s="80">
        <f>ROUND('Proposed Budget'!$F$42/312,0)/12</f>
        <v>78.333333333333329</v>
      </c>
      <c r="D195" s="21">
        <f t="shared" si="32"/>
        <v>4948</v>
      </c>
      <c r="E195" s="6">
        <f t="shared" si="27"/>
        <v>412.33333333333331</v>
      </c>
      <c r="F195" s="6"/>
      <c r="G195" s="6">
        <f t="shared" si="33"/>
        <v>5344</v>
      </c>
      <c r="H195" s="6">
        <f t="shared" si="26"/>
        <v>445.33333333333331</v>
      </c>
      <c r="J195" s="6"/>
    </row>
    <row r="196" spans="1:10" x14ac:dyDescent="0.3">
      <c r="A196" s="3" t="s">
        <v>215</v>
      </c>
      <c r="B196" s="3">
        <v>3.6800000000000001E-3</v>
      </c>
      <c r="C196" s="80">
        <f>ROUND('Proposed Budget'!$F$42/312,0)/12</f>
        <v>78.333333333333329</v>
      </c>
      <c r="D196" s="21">
        <f t="shared" si="32"/>
        <v>4948</v>
      </c>
      <c r="E196" s="6">
        <f t="shared" si="27"/>
        <v>412.33333333333331</v>
      </c>
      <c r="F196" s="6"/>
      <c r="G196" s="6">
        <f t="shared" si="33"/>
        <v>5344</v>
      </c>
      <c r="H196" s="6">
        <f t="shared" si="26"/>
        <v>445.33333333333331</v>
      </c>
      <c r="J196" s="6"/>
    </row>
    <row r="197" spans="1:10" x14ac:dyDescent="0.3">
      <c r="A197" s="3" t="s">
        <v>216</v>
      </c>
      <c r="B197" s="3">
        <v>2.7299999999999998E-3</v>
      </c>
      <c r="C197" s="80">
        <f>ROUND('Proposed Budget'!$F$42/312,0)/12</f>
        <v>78.333333333333329</v>
      </c>
      <c r="D197" s="21">
        <f t="shared" si="32"/>
        <v>3916</v>
      </c>
      <c r="E197" s="6">
        <f t="shared" si="27"/>
        <v>326.33333333333331</v>
      </c>
      <c r="F197" s="6"/>
      <c r="G197" s="6">
        <f t="shared" si="33"/>
        <v>4204</v>
      </c>
      <c r="H197" s="6">
        <f t="shared" si="26"/>
        <v>350.33333333333331</v>
      </c>
      <c r="J197" s="6"/>
    </row>
    <row r="198" spans="1:10" x14ac:dyDescent="0.3">
      <c r="A198" s="3" t="s">
        <v>217</v>
      </c>
      <c r="B198" s="3">
        <v>2.7299999999999998E-3</v>
      </c>
      <c r="C198" s="80">
        <f>ROUND('Proposed Budget'!$F$42/312,0)/12</f>
        <v>78.333333333333329</v>
      </c>
      <c r="D198" s="21">
        <f t="shared" si="32"/>
        <v>3916</v>
      </c>
      <c r="E198" s="6">
        <f t="shared" si="27"/>
        <v>326.33333333333331</v>
      </c>
      <c r="F198" s="6"/>
      <c r="G198" s="6">
        <f t="shared" si="33"/>
        <v>4204</v>
      </c>
      <c r="H198" s="6">
        <f t="shared" si="26"/>
        <v>350.33333333333331</v>
      </c>
      <c r="J198" s="6"/>
    </row>
    <row r="199" spans="1:10" x14ac:dyDescent="0.3">
      <c r="A199" s="3" t="s">
        <v>218</v>
      </c>
      <c r="B199" s="3">
        <v>2.7299999999999998E-3</v>
      </c>
      <c r="C199" s="80">
        <f>ROUND('Proposed Budget'!$F$42/312,0)/12</f>
        <v>78.333333333333329</v>
      </c>
      <c r="D199" s="21">
        <f t="shared" si="32"/>
        <v>3916</v>
      </c>
      <c r="E199" s="6">
        <f t="shared" si="27"/>
        <v>326.33333333333331</v>
      </c>
      <c r="F199" s="6"/>
      <c r="G199" s="6">
        <f t="shared" si="33"/>
        <v>4204</v>
      </c>
      <c r="H199" s="6">
        <f t="shared" si="26"/>
        <v>350.33333333333331</v>
      </c>
      <c r="J199" s="6"/>
    </row>
    <row r="200" spans="1:10" x14ac:dyDescent="0.3">
      <c r="A200" s="3" t="s">
        <v>219</v>
      </c>
      <c r="B200" s="3">
        <v>2.7299999999999998E-3</v>
      </c>
      <c r="C200" s="80">
        <f>ROUND('Proposed Budget'!$F$42/312,0)/12</f>
        <v>78.333333333333329</v>
      </c>
      <c r="D200" s="21">
        <f t="shared" si="32"/>
        <v>3916</v>
      </c>
      <c r="E200" s="6">
        <f t="shared" si="27"/>
        <v>326.33333333333331</v>
      </c>
      <c r="F200" s="6"/>
      <c r="G200" s="6">
        <f t="shared" si="33"/>
        <v>4204</v>
      </c>
      <c r="H200" s="6">
        <f t="shared" si="26"/>
        <v>350.33333333333331</v>
      </c>
      <c r="J200" s="6"/>
    </row>
    <row r="201" spans="1:10" x14ac:dyDescent="0.3">
      <c r="A201" s="3" t="s">
        <v>220</v>
      </c>
      <c r="B201" s="3">
        <v>3.6800000000000001E-3</v>
      </c>
      <c r="C201" s="80">
        <f>ROUND('Proposed Budget'!$F$42/312,0)/12</f>
        <v>78.333333333333329</v>
      </c>
      <c r="D201" s="21">
        <f t="shared" si="32"/>
        <v>4948</v>
      </c>
      <c r="E201" s="6">
        <f t="shared" si="27"/>
        <v>412.33333333333331</v>
      </c>
      <c r="F201" s="6"/>
      <c r="G201" s="6">
        <f t="shared" si="33"/>
        <v>5344</v>
      </c>
      <c r="H201" s="6">
        <f t="shared" si="26"/>
        <v>445.33333333333331</v>
      </c>
      <c r="J201" s="6"/>
    </row>
    <row r="202" spans="1:10" x14ac:dyDescent="0.3">
      <c r="A202" s="3" t="s">
        <v>221</v>
      </c>
      <c r="B202" s="3">
        <v>4.15E-3</v>
      </c>
      <c r="C202" s="80">
        <f>ROUND('Proposed Budget'!$F$42/312,0)/12</f>
        <v>78.333333333333329</v>
      </c>
      <c r="D202" s="21">
        <f t="shared" si="32"/>
        <v>5464</v>
      </c>
      <c r="E202" s="6">
        <f t="shared" si="27"/>
        <v>455.33333333333331</v>
      </c>
      <c r="F202" s="6"/>
      <c r="G202" s="6">
        <f t="shared" si="33"/>
        <v>5908</v>
      </c>
      <c r="H202" s="6">
        <f t="shared" si="26"/>
        <v>492.33333333333331</v>
      </c>
      <c r="J202" s="6"/>
    </row>
    <row r="203" spans="1:10" x14ac:dyDescent="0.3">
      <c r="C203" s="80"/>
      <c r="D203" s="21"/>
      <c r="E203" s="6"/>
      <c r="F203" s="6"/>
      <c r="G203" s="6"/>
      <c r="H203" s="6"/>
      <c r="J203" s="6"/>
    </row>
    <row r="204" spans="1:10" x14ac:dyDescent="0.3">
      <c r="A204" s="3" t="s">
        <v>222</v>
      </c>
      <c r="B204" s="3">
        <v>4.2599999999999999E-3</v>
      </c>
      <c r="C204" s="80">
        <f>ROUND('Proposed Budget'!$F$42/312,0)/12</f>
        <v>78.333333333333329</v>
      </c>
      <c r="D204" s="21">
        <f t="shared" ref="D204:D219" si="34">E204*12</f>
        <v>5584</v>
      </c>
      <c r="E204" s="6">
        <f t="shared" si="27"/>
        <v>465.33333333333331</v>
      </c>
      <c r="F204" s="6"/>
      <c r="G204" s="6">
        <f t="shared" ref="G204:G219" si="35">H204*12</f>
        <v>6040</v>
      </c>
      <c r="H204" s="6">
        <f t="shared" si="26"/>
        <v>503.33333333333331</v>
      </c>
      <c r="J204" s="6"/>
    </row>
    <row r="205" spans="1:10" x14ac:dyDescent="0.3">
      <c r="A205" s="3" t="s">
        <v>223</v>
      </c>
      <c r="B205" s="3">
        <v>3.79E-3</v>
      </c>
      <c r="C205" s="80">
        <f>ROUND('Proposed Budget'!$F$42/312,0)/12</f>
        <v>78.333333333333329</v>
      </c>
      <c r="D205" s="21">
        <f t="shared" si="34"/>
        <v>5068</v>
      </c>
      <c r="E205" s="6">
        <f t="shared" si="27"/>
        <v>422.33333333333331</v>
      </c>
      <c r="F205" s="6"/>
      <c r="G205" s="6">
        <f t="shared" si="35"/>
        <v>5476</v>
      </c>
      <c r="H205" s="6">
        <f t="shared" si="26"/>
        <v>456.33333333333331</v>
      </c>
      <c r="J205" s="6"/>
    </row>
    <row r="206" spans="1:10" x14ac:dyDescent="0.3">
      <c r="A206" s="3" t="s">
        <v>224</v>
      </c>
      <c r="B206" s="3">
        <v>2.8500000000000001E-3</v>
      </c>
      <c r="C206" s="80">
        <f>ROUND('Proposed Budget'!$F$42/312,0)/12</f>
        <v>78.333333333333329</v>
      </c>
      <c r="D206" s="21">
        <f t="shared" si="34"/>
        <v>4048</v>
      </c>
      <c r="E206" s="6">
        <f t="shared" si="27"/>
        <v>337.33333333333331</v>
      </c>
      <c r="F206" s="6"/>
      <c r="G206" s="6">
        <f t="shared" si="35"/>
        <v>4348</v>
      </c>
      <c r="H206" s="6">
        <f t="shared" ref="H206:H269" si="36">ROUND((B206*$G$5)/12,0)+C206</f>
        <v>362.33333333333331</v>
      </c>
      <c r="J206" s="6"/>
    </row>
    <row r="207" spans="1:10" x14ac:dyDescent="0.3">
      <c r="A207" s="3" t="s">
        <v>225</v>
      </c>
      <c r="B207" s="3">
        <v>2.8500000000000001E-3</v>
      </c>
      <c r="C207" s="80">
        <f>ROUND('Proposed Budget'!$F$42/312,0)/12</f>
        <v>78.333333333333329</v>
      </c>
      <c r="D207" s="21">
        <f t="shared" si="34"/>
        <v>4048</v>
      </c>
      <c r="E207" s="6">
        <f t="shared" ref="E207:E270" si="37">ROUND((B207*$G$4)/12,0)+C207</f>
        <v>337.33333333333331</v>
      </c>
      <c r="F207" s="6"/>
      <c r="G207" s="6">
        <f t="shared" si="35"/>
        <v>4348</v>
      </c>
      <c r="H207" s="6">
        <f t="shared" si="36"/>
        <v>362.33333333333331</v>
      </c>
      <c r="J207" s="6"/>
    </row>
    <row r="208" spans="1:10" x14ac:dyDescent="0.3">
      <c r="A208" s="3" t="s">
        <v>226</v>
      </c>
      <c r="B208" s="3">
        <v>2.8500000000000001E-3</v>
      </c>
      <c r="C208" s="80">
        <f>ROUND('Proposed Budget'!$F$42/312,0)/12</f>
        <v>78.333333333333329</v>
      </c>
      <c r="D208" s="21">
        <f t="shared" si="34"/>
        <v>4048</v>
      </c>
      <c r="E208" s="6">
        <f t="shared" si="37"/>
        <v>337.33333333333331</v>
      </c>
      <c r="F208" s="6"/>
      <c r="G208" s="6">
        <f t="shared" si="35"/>
        <v>4348</v>
      </c>
      <c r="H208" s="6">
        <f t="shared" si="36"/>
        <v>362.33333333333331</v>
      </c>
      <c r="J208" s="6"/>
    </row>
    <row r="209" spans="1:10" x14ac:dyDescent="0.3">
      <c r="A209" s="3" t="s">
        <v>227</v>
      </c>
      <c r="B209" s="3">
        <v>2.8500000000000001E-3</v>
      </c>
      <c r="C209" s="80">
        <f>ROUND('Proposed Budget'!$F$42/312,0)/12</f>
        <v>78.333333333333329</v>
      </c>
      <c r="D209" s="21">
        <f t="shared" si="34"/>
        <v>4048</v>
      </c>
      <c r="E209" s="6">
        <f t="shared" si="37"/>
        <v>337.33333333333331</v>
      </c>
      <c r="F209" s="6"/>
      <c r="G209" s="6">
        <f t="shared" si="35"/>
        <v>4348</v>
      </c>
      <c r="H209" s="6">
        <f t="shared" si="36"/>
        <v>362.33333333333331</v>
      </c>
      <c r="J209" s="6"/>
    </row>
    <row r="210" spans="1:10" x14ac:dyDescent="0.3">
      <c r="A210" s="3" t="s">
        <v>228</v>
      </c>
      <c r="B210" s="3">
        <v>3.79E-3</v>
      </c>
      <c r="C210" s="80">
        <f>ROUND('Proposed Budget'!$F$42/312,0)/12</f>
        <v>78.333333333333329</v>
      </c>
      <c r="D210" s="21">
        <f t="shared" si="34"/>
        <v>5068</v>
      </c>
      <c r="E210" s="6">
        <f t="shared" si="37"/>
        <v>422.33333333333331</v>
      </c>
      <c r="F210" s="6"/>
      <c r="G210" s="6">
        <f t="shared" si="35"/>
        <v>5476</v>
      </c>
      <c r="H210" s="6">
        <f t="shared" si="36"/>
        <v>456.33333333333331</v>
      </c>
      <c r="J210" s="6"/>
    </row>
    <row r="211" spans="1:10" x14ac:dyDescent="0.3">
      <c r="A211" s="3" t="s">
        <v>229</v>
      </c>
      <c r="B211" s="3">
        <v>3.79E-3</v>
      </c>
      <c r="C211" s="80">
        <f>ROUND('Proposed Budget'!$F$42/312,0)/12</f>
        <v>78.333333333333329</v>
      </c>
      <c r="D211" s="21">
        <f t="shared" si="34"/>
        <v>5068</v>
      </c>
      <c r="E211" s="6">
        <f t="shared" si="37"/>
        <v>422.33333333333331</v>
      </c>
      <c r="F211" s="6"/>
      <c r="G211" s="6">
        <f t="shared" si="35"/>
        <v>5476</v>
      </c>
      <c r="H211" s="6">
        <f t="shared" si="36"/>
        <v>456.33333333333331</v>
      </c>
      <c r="J211" s="6"/>
    </row>
    <row r="212" spans="1:10" x14ac:dyDescent="0.3">
      <c r="A212" s="3" t="s">
        <v>230</v>
      </c>
      <c r="B212" s="3">
        <v>3.79E-3</v>
      </c>
      <c r="C212" s="80">
        <f>ROUND('Proposed Budget'!$F$42/312,0)/12</f>
        <v>78.333333333333329</v>
      </c>
      <c r="D212" s="21">
        <f t="shared" si="34"/>
        <v>5068</v>
      </c>
      <c r="E212" s="6">
        <f t="shared" si="37"/>
        <v>422.33333333333331</v>
      </c>
      <c r="F212" s="6"/>
      <c r="G212" s="6">
        <f t="shared" si="35"/>
        <v>5476</v>
      </c>
      <c r="H212" s="6">
        <f t="shared" si="36"/>
        <v>456.33333333333331</v>
      </c>
      <c r="J212" s="6"/>
    </row>
    <row r="213" spans="1:10" x14ac:dyDescent="0.3">
      <c r="A213" s="3" t="s">
        <v>231</v>
      </c>
      <c r="B213" s="3">
        <v>3.79E-3</v>
      </c>
      <c r="C213" s="80">
        <f>ROUND('Proposed Budget'!$F$42/312,0)/12</f>
        <v>78.333333333333329</v>
      </c>
      <c r="D213" s="21">
        <f t="shared" si="34"/>
        <v>5068</v>
      </c>
      <c r="E213" s="6">
        <f t="shared" si="37"/>
        <v>422.33333333333331</v>
      </c>
      <c r="F213" s="6"/>
      <c r="G213" s="6">
        <f t="shared" si="35"/>
        <v>5476</v>
      </c>
      <c r="H213" s="6">
        <f t="shared" si="36"/>
        <v>456.33333333333331</v>
      </c>
      <c r="J213" s="6"/>
    </row>
    <row r="214" spans="1:10" x14ac:dyDescent="0.3">
      <c r="A214" s="3" t="s">
        <v>232</v>
      </c>
      <c r="B214" s="3">
        <v>2.8500000000000001E-3</v>
      </c>
      <c r="C214" s="80">
        <f>ROUND('Proposed Budget'!$F$42/312,0)/12</f>
        <v>78.333333333333329</v>
      </c>
      <c r="D214" s="21">
        <f t="shared" si="34"/>
        <v>4048</v>
      </c>
      <c r="E214" s="6">
        <f t="shared" si="37"/>
        <v>337.33333333333331</v>
      </c>
      <c r="F214" s="6"/>
      <c r="G214" s="6">
        <f t="shared" si="35"/>
        <v>4348</v>
      </c>
      <c r="H214" s="6">
        <f t="shared" si="36"/>
        <v>362.33333333333331</v>
      </c>
      <c r="J214" s="6"/>
    </row>
    <row r="215" spans="1:10" x14ac:dyDescent="0.3">
      <c r="A215" s="3" t="s">
        <v>233</v>
      </c>
      <c r="B215" s="3">
        <v>2.8500000000000001E-3</v>
      </c>
      <c r="C215" s="80">
        <f>ROUND('Proposed Budget'!$F$42/312,0)/12</f>
        <v>78.333333333333329</v>
      </c>
      <c r="D215" s="21">
        <f t="shared" si="34"/>
        <v>4048</v>
      </c>
      <c r="E215" s="6">
        <f t="shared" si="37"/>
        <v>337.33333333333331</v>
      </c>
      <c r="F215" s="6"/>
      <c r="G215" s="6">
        <f t="shared" si="35"/>
        <v>4348</v>
      </c>
      <c r="H215" s="6">
        <f t="shared" si="36"/>
        <v>362.33333333333331</v>
      </c>
      <c r="J215" s="6"/>
    </row>
    <row r="216" spans="1:10" x14ac:dyDescent="0.3">
      <c r="A216" s="3" t="s">
        <v>234</v>
      </c>
      <c r="B216" s="3">
        <v>2.8500000000000001E-3</v>
      </c>
      <c r="C216" s="80">
        <f>ROUND('Proposed Budget'!$F$42/312,0)/12</f>
        <v>78.333333333333329</v>
      </c>
      <c r="D216" s="21">
        <f t="shared" si="34"/>
        <v>4048</v>
      </c>
      <c r="E216" s="6">
        <f t="shared" si="37"/>
        <v>337.33333333333331</v>
      </c>
      <c r="F216" s="6"/>
      <c r="G216" s="6">
        <f t="shared" si="35"/>
        <v>4348</v>
      </c>
      <c r="H216" s="6">
        <f t="shared" si="36"/>
        <v>362.33333333333331</v>
      </c>
      <c r="J216" s="6"/>
    </row>
    <row r="217" spans="1:10" x14ac:dyDescent="0.3">
      <c r="A217" s="3" t="s">
        <v>235</v>
      </c>
      <c r="B217" s="3">
        <v>2.8500000000000001E-3</v>
      </c>
      <c r="C217" s="80">
        <f>ROUND('Proposed Budget'!$F$42/312,0)/12</f>
        <v>78.333333333333329</v>
      </c>
      <c r="D217" s="21">
        <f t="shared" si="34"/>
        <v>4048</v>
      </c>
      <c r="E217" s="6">
        <f t="shared" si="37"/>
        <v>337.33333333333331</v>
      </c>
      <c r="F217" s="6"/>
      <c r="G217" s="6">
        <f t="shared" si="35"/>
        <v>4348</v>
      </c>
      <c r="H217" s="6">
        <f t="shared" si="36"/>
        <v>362.33333333333331</v>
      </c>
      <c r="J217" s="6"/>
    </row>
    <row r="218" spans="1:10" x14ac:dyDescent="0.3">
      <c r="A218" s="3" t="s">
        <v>236</v>
      </c>
      <c r="B218" s="3">
        <v>3.79E-3</v>
      </c>
      <c r="C218" s="80">
        <f>ROUND('Proposed Budget'!$F$42/312,0)/12</f>
        <v>78.333333333333329</v>
      </c>
      <c r="D218" s="21">
        <f t="shared" si="34"/>
        <v>5068</v>
      </c>
      <c r="E218" s="6">
        <f t="shared" si="37"/>
        <v>422.33333333333331</v>
      </c>
      <c r="F218" s="6"/>
      <c r="G218" s="6">
        <f t="shared" si="35"/>
        <v>5476</v>
      </c>
      <c r="H218" s="6">
        <f t="shared" si="36"/>
        <v>456.33333333333331</v>
      </c>
      <c r="J218" s="6"/>
    </row>
    <row r="219" spans="1:10" x14ac:dyDescent="0.3">
      <c r="A219" s="3" t="s">
        <v>237</v>
      </c>
      <c r="B219" s="3">
        <v>4.2599999999999999E-3</v>
      </c>
      <c r="C219" s="80">
        <f>ROUND('Proposed Budget'!$F$42/312,0)/12</f>
        <v>78.333333333333329</v>
      </c>
      <c r="D219" s="21">
        <f t="shared" si="34"/>
        <v>5584</v>
      </c>
      <c r="E219" s="6">
        <f t="shared" si="37"/>
        <v>465.33333333333331</v>
      </c>
      <c r="F219" s="6"/>
      <c r="G219" s="6">
        <f t="shared" si="35"/>
        <v>6040</v>
      </c>
      <c r="H219" s="6">
        <f t="shared" si="36"/>
        <v>503.33333333333331</v>
      </c>
      <c r="J219" s="6"/>
    </row>
    <row r="220" spans="1:10" x14ac:dyDescent="0.3">
      <c r="C220" s="80"/>
      <c r="D220" s="21"/>
      <c r="E220" s="6"/>
      <c r="F220" s="6"/>
      <c r="G220" s="6"/>
      <c r="H220" s="6"/>
      <c r="J220" s="6"/>
    </row>
    <row r="221" spans="1:10" x14ac:dyDescent="0.3">
      <c r="A221" s="3" t="s">
        <v>238</v>
      </c>
      <c r="C221" s="80"/>
      <c r="D221" s="21"/>
      <c r="E221" s="6"/>
      <c r="F221" s="6"/>
      <c r="G221" s="6"/>
      <c r="H221" s="6"/>
      <c r="J221" s="6"/>
    </row>
    <row r="222" spans="1:10" x14ac:dyDescent="0.3">
      <c r="A222" s="3" t="s">
        <v>239</v>
      </c>
      <c r="B222" s="3">
        <v>4.0299999999999997E-3</v>
      </c>
      <c r="C222" s="80">
        <f>ROUND('Proposed Budget'!$F$42/312,0)/12</f>
        <v>78.333333333333329</v>
      </c>
      <c r="D222" s="21">
        <f t="shared" ref="D222:D237" si="38">E222*12</f>
        <v>5332</v>
      </c>
      <c r="E222" s="6">
        <f t="shared" si="37"/>
        <v>444.33333333333331</v>
      </c>
      <c r="F222" s="6"/>
      <c r="G222" s="6">
        <f t="shared" ref="G222:G237" si="39">H222*12</f>
        <v>5764</v>
      </c>
      <c r="H222" s="6">
        <f t="shared" si="36"/>
        <v>480.33333333333331</v>
      </c>
      <c r="J222" s="6"/>
    </row>
    <row r="223" spans="1:10" x14ac:dyDescent="0.3">
      <c r="A223" s="3" t="s">
        <v>240</v>
      </c>
      <c r="B223" s="3">
        <v>3.5599999999999998E-3</v>
      </c>
      <c r="C223" s="80">
        <f>ROUND('Proposed Budget'!$F$42/312,0)/12</f>
        <v>78.333333333333329</v>
      </c>
      <c r="D223" s="21">
        <f t="shared" si="38"/>
        <v>4816</v>
      </c>
      <c r="E223" s="6">
        <f t="shared" si="37"/>
        <v>401.33333333333331</v>
      </c>
      <c r="F223" s="6"/>
      <c r="G223" s="6">
        <f t="shared" si="39"/>
        <v>5200</v>
      </c>
      <c r="H223" s="6">
        <f t="shared" si="36"/>
        <v>433.33333333333331</v>
      </c>
      <c r="J223" s="6"/>
    </row>
    <row r="224" spans="1:10" x14ac:dyDescent="0.3">
      <c r="A224" s="3" t="s">
        <v>241</v>
      </c>
      <c r="B224" s="3">
        <v>2.6199999999999999E-3</v>
      </c>
      <c r="C224" s="80">
        <f>ROUND('Proposed Budget'!$F$42/312,0)/12</f>
        <v>78.333333333333329</v>
      </c>
      <c r="D224" s="21">
        <f t="shared" si="38"/>
        <v>3796</v>
      </c>
      <c r="E224" s="6">
        <f t="shared" si="37"/>
        <v>316.33333333333331</v>
      </c>
      <c r="F224" s="6"/>
      <c r="G224" s="6">
        <f t="shared" si="39"/>
        <v>4072</v>
      </c>
      <c r="H224" s="6">
        <f t="shared" si="36"/>
        <v>339.33333333333331</v>
      </c>
      <c r="J224" s="6"/>
    </row>
    <row r="225" spans="1:10" x14ac:dyDescent="0.3">
      <c r="A225" s="3" t="s">
        <v>242</v>
      </c>
      <c r="B225" s="3">
        <v>2.6199999999999999E-3</v>
      </c>
      <c r="C225" s="80">
        <f>ROUND('Proposed Budget'!$F$42/312,0)/12</f>
        <v>78.333333333333329</v>
      </c>
      <c r="D225" s="21">
        <f t="shared" si="38"/>
        <v>3796</v>
      </c>
      <c r="E225" s="6">
        <f t="shared" si="37"/>
        <v>316.33333333333331</v>
      </c>
      <c r="F225" s="6"/>
      <c r="G225" s="6">
        <f t="shared" si="39"/>
        <v>4072</v>
      </c>
      <c r="H225" s="6">
        <f t="shared" si="36"/>
        <v>339.33333333333331</v>
      </c>
      <c r="J225" s="6"/>
    </row>
    <row r="226" spans="1:10" x14ac:dyDescent="0.3">
      <c r="A226" s="3" t="s">
        <v>243</v>
      </c>
      <c r="B226" s="3">
        <v>2.6199999999999999E-3</v>
      </c>
      <c r="C226" s="80">
        <f>ROUND('Proposed Budget'!$F$42/312,0)/12</f>
        <v>78.333333333333329</v>
      </c>
      <c r="D226" s="21">
        <f t="shared" si="38"/>
        <v>3796</v>
      </c>
      <c r="E226" s="6">
        <f t="shared" si="37"/>
        <v>316.33333333333331</v>
      </c>
      <c r="F226" s="6"/>
      <c r="G226" s="6">
        <f t="shared" si="39"/>
        <v>4072</v>
      </c>
      <c r="H226" s="6">
        <f t="shared" si="36"/>
        <v>339.33333333333331</v>
      </c>
      <c r="J226" s="6"/>
    </row>
    <row r="227" spans="1:10" x14ac:dyDescent="0.3">
      <c r="A227" s="3" t="s">
        <v>244</v>
      </c>
      <c r="B227" s="3">
        <v>2.6199999999999999E-3</v>
      </c>
      <c r="C227" s="80">
        <f>ROUND('Proposed Budget'!$F$42/312,0)/12</f>
        <v>78.333333333333329</v>
      </c>
      <c r="D227" s="21">
        <f t="shared" si="38"/>
        <v>3796</v>
      </c>
      <c r="E227" s="6">
        <f t="shared" si="37"/>
        <v>316.33333333333331</v>
      </c>
      <c r="F227" s="6"/>
      <c r="G227" s="6">
        <f t="shared" si="39"/>
        <v>4072</v>
      </c>
      <c r="H227" s="6">
        <f t="shared" si="36"/>
        <v>339.33333333333331</v>
      </c>
      <c r="J227" s="6"/>
    </row>
    <row r="228" spans="1:10" x14ac:dyDescent="0.3">
      <c r="A228" s="3" t="s">
        <v>245</v>
      </c>
      <c r="B228" s="3">
        <v>3.5599999999999998E-3</v>
      </c>
      <c r="C228" s="80">
        <f>ROUND('Proposed Budget'!$F$42/312,0)/12</f>
        <v>78.333333333333329</v>
      </c>
      <c r="D228" s="21">
        <f t="shared" si="38"/>
        <v>4816</v>
      </c>
      <c r="E228" s="6">
        <f t="shared" si="37"/>
        <v>401.33333333333331</v>
      </c>
      <c r="F228" s="6"/>
      <c r="G228" s="6">
        <f t="shared" si="39"/>
        <v>5200</v>
      </c>
      <c r="H228" s="6">
        <f t="shared" si="36"/>
        <v>433.33333333333331</v>
      </c>
      <c r="J228" s="6"/>
    </row>
    <row r="229" spans="1:10" x14ac:dyDescent="0.3">
      <c r="A229" s="3" t="s">
        <v>246</v>
      </c>
      <c r="B229" s="3">
        <v>3.5599999999999998E-3</v>
      </c>
      <c r="C229" s="80">
        <f>ROUND('Proposed Budget'!$F$42/312,0)/12</f>
        <v>78.333333333333329</v>
      </c>
      <c r="D229" s="21">
        <f t="shared" si="38"/>
        <v>4816</v>
      </c>
      <c r="E229" s="6">
        <f t="shared" si="37"/>
        <v>401.33333333333331</v>
      </c>
      <c r="F229" s="6"/>
      <c r="G229" s="6">
        <f t="shared" si="39"/>
        <v>5200</v>
      </c>
      <c r="H229" s="6">
        <f t="shared" si="36"/>
        <v>433.33333333333331</v>
      </c>
      <c r="J229" s="6"/>
    </row>
    <row r="230" spans="1:10" x14ac:dyDescent="0.3">
      <c r="A230" s="3" t="s">
        <v>247</v>
      </c>
      <c r="B230" s="3">
        <v>3.5599999999999998E-3</v>
      </c>
      <c r="C230" s="80">
        <f>ROUND('Proposed Budget'!$F$42/312,0)/12</f>
        <v>78.333333333333329</v>
      </c>
      <c r="D230" s="21">
        <f t="shared" si="38"/>
        <v>4816</v>
      </c>
      <c r="E230" s="6">
        <f t="shared" si="37"/>
        <v>401.33333333333331</v>
      </c>
      <c r="F230" s="6"/>
      <c r="G230" s="6">
        <f t="shared" si="39"/>
        <v>5200</v>
      </c>
      <c r="H230" s="6">
        <f t="shared" si="36"/>
        <v>433.33333333333331</v>
      </c>
      <c r="J230" s="6"/>
    </row>
    <row r="231" spans="1:10" x14ac:dyDescent="0.3">
      <c r="A231" s="3" t="s">
        <v>248</v>
      </c>
      <c r="B231" s="3">
        <v>3.5599999999999998E-3</v>
      </c>
      <c r="C231" s="80">
        <f>ROUND('Proposed Budget'!$F$42/312,0)/12</f>
        <v>78.333333333333329</v>
      </c>
      <c r="D231" s="21">
        <f t="shared" si="38"/>
        <v>4816</v>
      </c>
      <c r="E231" s="6">
        <f t="shared" si="37"/>
        <v>401.33333333333331</v>
      </c>
      <c r="F231" s="6"/>
      <c r="G231" s="6">
        <f t="shared" si="39"/>
        <v>5200</v>
      </c>
      <c r="H231" s="6">
        <f t="shared" si="36"/>
        <v>433.33333333333331</v>
      </c>
      <c r="J231" s="6"/>
    </row>
    <row r="232" spans="1:10" x14ac:dyDescent="0.3">
      <c r="A232" s="3" t="s">
        <v>249</v>
      </c>
      <c r="B232" s="3">
        <v>2.6199999999999999E-3</v>
      </c>
      <c r="C232" s="80">
        <f>ROUND('Proposed Budget'!$F$42/312,0)/12</f>
        <v>78.333333333333329</v>
      </c>
      <c r="D232" s="21">
        <f t="shared" si="38"/>
        <v>3796</v>
      </c>
      <c r="E232" s="6">
        <f t="shared" si="37"/>
        <v>316.33333333333331</v>
      </c>
      <c r="F232" s="6"/>
      <c r="G232" s="6">
        <f t="shared" si="39"/>
        <v>4072</v>
      </c>
      <c r="H232" s="6">
        <f t="shared" si="36"/>
        <v>339.33333333333331</v>
      </c>
      <c r="J232" s="6"/>
    </row>
    <row r="233" spans="1:10" x14ac:dyDescent="0.3">
      <c r="A233" s="3" t="s">
        <v>250</v>
      </c>
      <c r="B233" s="3">
        <v>2.6199999999999999E-3</v>
      </c>
      <c r="C233" s="80">
        <f>ROUND('Proposed Budget'!$F$42/312,0)/12</f>
        <v>78.333333333333329</v>
      </c>
      <c r="D233" s="21">
        <f t="shared" si="38"/>
        <v>3796</v>
      </c>
      <c r="E233" s="6">
        <f t="shared" si="37"/>
        <v>316.33333333333331</v>
      </c>
      <c r="F233" s="6"/>
      <c r="G233" s="6">
        <f t="shared" si="39"/>
        <v>4072</v>
      </c>
      <c r="H233" s="6">
        <f t="shared" si="36"/>
        <v>339.33333333333331</v>
      </c>
      <c r="J233" s="6"/>
    </row>
    <row r="234" spans="1:10" x14ac:dyDescent="0.3">
      <c r="A234" s="3" t="s">
        <v>251</v>
      </c>
      <c r="B234" s="3">
        <v>2.6199999999999999E-3</v>
      </c>
      <c r="C234" s="80">
        <f>ROUND('Proposed Budget'!$F$42/312,0)/12</f>
        <v>78.333333333333329</v>
      </c>
      <c r="D234" s="21">
        <f t="shared" si="38"/>
        <v>3796</v>
      </c>
      <c r="E234" s="6">
        <f t="shared" si="37"/>
        <v>316.33333333333331</v>
      </c>
      <c r="F234" s="6"/>
      <c r="G234" s="6">
        <f t="shared" si="39"/>
        <v>4072</v>
      </c>
      <c r="H234" s="6">
        <f t="shared" si="36"/>
        <v>339.33333333333331</v>
      </c>
      <c r="J234" s="6"/>
    </row>
    <row r="235" spans="1:10" x14ac:dyDescent="0.3">
      <c r="A235" s="3" t="s">
        <v>252</v>
      </c>
      <c r="B235" s="3">
        <v>2.6199999999999999E-3</v>
      </c>
      <c r="C235" s="80">
        <f>ROUND('Proposed Budget'!$F$42/312,0)/12</f>
        <v>78.333333333333329</v>
      </c>
      <c r="D235" s="21">
        <f t="shared" si="38"/>
        <v>3796</v>
      </c>
      <c r="E235" s="6">
        <f t="shared" si="37"/>
        <v>316.33333333333331</v>
      </c>
      <c r="F235" s="6"/>
      <c r="G235" s="6">
        <f t="shared" si="39"/>
        <v>4072</v>
      </c>
      <c r="H235" s="6">
        <f t="shared" si="36"/>
        <v>339.33333333333331</v>
      </c>
      <c r="J235" s="6"/>
    </row>
    <row r="236" spans="1:10" x14ac:dyDescent="0.3">
      <c r="A236" s="3" t="s">
        <v>253</v>
      </c>
      <c r="B236" s="3">
        <v>3.5599999999999998E-3</v>
      </c>
      <c r="C236" s="80">
        <f>ROUND('Proposed Budget'!$F$42/312,0)/12</f>
        <v>78.333333333333329</v>
      </c>
      <c r="D236" s="21">
        <f t="shared" si="38"/>
        <v>4816</v>
      </c>
      <c r="E236" s="6">
        <f t="shared" si="37"/>
        <v>401.33333333333331</v>
      </c>
      <c r="F236" s="6"/>
      <c r="G236" s="6">
        <f t="shared" si="39"/>
        <v>5200</v>
      </c>
      <c r="H236" s="6">
        <f t="shared" si="36"/>
        <v>433.33333333333331</v>
      </c>
      <c r="J236" s="6"/>
    </row>
    <row r="237" spans="1:10" x14ac:dyDescent="0.3">
      <c r="A237" s="3" t="s">
        <v>254</v>
      </c>
      <c r="B237" s="3">
        <v>4.0299999999999997E-3</v>
      </c>
      <c r="C237" s="80">
        <f>ROUND('Proposed Budget'!$F$42/312,0)/12</f>
        <v>78.333333333333329</v>
      </c>
      <c r="D237" s="21">
        <f t="shared" si="38"/>
        <v>5332</v>
      </c>
      <c r="E237" s="6">
        <f t="shared" si="37"/>
        <v>444.33333333333331</v>
      </c>
      <c r="F237" s="6"/>
      <c r="G237" s="6">
        <f t="shared" si="39"/>
        <v>5764</v>
      </c>
      <c r="H237" s="6">
        <f t="shared" si="36"/>
        <v>480.33333333333331</v>
      </c>
      <c r="J237" s="6"/>
    </row>
    <row r="238" spans="1:10" x14ac:dyDescent="0.3">
      <c r="C238" s="80"/>
      <c r="D238" s="21"/>
      <c r="E238" s="6"/>
      <c r="F238" s="6"/>
      <c r="G238" s="6"/>
      <c r="H238" s="6"/>
      <c r="J238" s="6"/>
    </row>
    <row r="239" spans="1:10" x14ac:dyDescent="0.3">
      <c r="A239" s="3" t="s">
        <v>255</v>
      </c>
      <c r="B239" s="3">
        <v>4.15E-3</v>
      </c>
      <c r="C239" s="80">
        <f>ROUND('Proposed Budget'!$F$42/312,0)/12</f>
        <v>78.333333333333329</v>
      </c>
      <c r="D239" s="21">
        <f t="shared" ref="D239:D254" si="40">E239*12</f>
        <v>5464</v>
      </c>
      <c r="E239" s="6">
        <f t="shared" si="37"/>
        <v>455.33333333333331</v>
      </c>
      <c r="F239" s="6"/>
      <c r="G239" s="6">
        <f t="shared" ref="G239:G254" si="41">H239*12</f>
        <v>5908</v>
      </c>
      <c r="H239" s="6">
        <f t="shared" si="36"/>
        <v>492.33333333333331</v>
      </c>
      <c r="J239" s="6"/>
    </row>
    <row r="240" spans="1:10" x14ac:dyDescent="0.3">
      <c r="A240" s="3" t="s">
        <v>256</v>
      </c>
      <c r="B240" s="3">
        <v>3.6800000000000001E-3</v>
      </c>
      <c r="C240" s="80">
        <f>ROUND('Proposed Budget'!$F$42/312,0)/12</f>
        <v>78.333333333333329</v>
      </c>
      <c r="D240" s="21">
        <f t="shared" si="40"/>
        <v>4948</v>
      </c>
      <c r="E240" s="6">
        <f t="shared" si="37"/>
        <v>412.33333333333331</v>
      </c>
      <c r="F240" s="6"/>
      <c r="G240" s="6">
        <f t="shared" si="41"/>
        <v>5344</v>
      </c>
      <c r="H240" s="6">
        <f t="shared" si="36"/>
        <v>445.33333333333331</v>
      </c>
      <c r="J240" s="6"/>
    </row>
    <row r="241" spans="1:11" x14ac:dyDescent="0.3">
      <c r="A241" s="3" t="s">
        <v>257</v>
      </c>
      <c r="B241" s="3">
        <v>2.7299999999999998E-3</v>
      </c>
      <c r="C241" s="80">
        <f>ROUND('Proposed Budget'!$F$42/312,0)/12</f>
        <v>78.333333333333329</v>
      </c>
      <c r="D241" s="21">
        <f t="shared" si="40"/>
        <v>3916</v>
      </c>
      <c r="E241" s="6">
        <f t="shared" si="37"/>
        <v>326.33333333333331</v>
      </c>
      <c r="F241" s="6"/>
      <c r="G241" s="6">
        <f t="shared" si="41"/>
        <v>4204</v>
      </c>
      <c r="H241" s="6">
        <f t="shared" si="36"/>
        <v>350.33333333333331</v>
      </c>
      <c r="J241" s="6"/>
    </row>
    <row r="242" spans="1:11" x14ac:dyDescent="0.3">
      <c r="A242" s="3" t="s">
        <v>258</v>
      </c>
      <c r="B242" s="3">
        <v>2.7299999999999998E-3</v>
      </c>
      <c r="C242" s="80">
        <f>ROUND('Proposed Budget'!$F$42/312,0)/12</f>
        <v>78.333333333333329</v>
      </c>
      <c r="D242" s="21">
        <f t="shared" si="40"/>
        <v>3916</v>
      </c>
      <c r="E242" s="6">
        <f t="shared" si="37"/>
        <v>326.33333333333331</v>
      </c>
      <c r="F242" s="6"/>
      <c r="G242" s="6">
        <f t="shared" si="41"/>
        <v>4204</v>
      </c>
      <c r="H242" s="6">
        <f t="shared" si="36"/>
        <v>350.33333333333331</v>
      </c>
      <c r="J242" s="6"/>
    </row>
    <row r="243" spans="1:11" x14ac:dyDescent="0.3">
      <c r="A243" s="3" t="s">
        <v>259</v>
      </c>
      <c r="B243" s="3">
        <v>2.7299999999999998E-3</v>
      </c>
      <c r="C243" s="80">
        <f>ROUND('Proposed Budget'!$F$42/312,0)/12</f>
        <v>78.333333333333329</v>
      </c>
      <c r="D243" s="21">
        <f t="shared" si="40"/>
        <v>3916</v>
      </c>
      <c r="E243" s="6">
        <f t="shared" si="37"/>
        <v>326.33333333333331</v>
      </c>
      <c r="F243" s="6"/>
      <c r="G243" s="6">
        <f t="shared" si="41"/>
        <v>4204</v>
      </c>
      <c r="H243" s="6">
        <f t="shared" si="36"/>
        <v>350.33333333333331</v>
      </c>
      <c r="J243" s="6"/>
    </row>
    <row r="244" spans="1:11" x14ac:dyDescent="0.3">
      <c r="A244" s="3" t="s">
        <v>260</v>
      </c>
      <c r="B244" s="3">
        <v>2.7299999999999998E-3</v>
      </c>
      <c r="C244" s="80">
        <f>ROUND('Proposed Budget'!$F$42/312,0)/12</f>
        <v>78.333333333333329</v>
      </c>
      <c r="D244" s="21">
        <f t="shared" si="40"/>
        <v>3916</v>
      </c>
      <c r="E244" s="6">
        <f t="shared" si="37"/>
        <v>326.33333333333331</v>
      </c>
      <c r="F244" s="6"/>
      <c r="G244" s="6">
        <f t="shared" si="41"/>
        <v>4204</v>
      </c>
      <c r="H244" s="6">
        <f t="shared" si="36"/>
        <v>350.33333333333331</v>
      </c>
      <c r="J244" s="6"/>
    </row>
    <row r="245" spans="1:11" x14ac:dyDescent="0.3">
      <c r="A245" s="3" t="s">
        <v>261</v>
      </c>
      <c r="B245" s="3">
        <v>3.6800000000000001E-3</v>
      </c>
      <c r="C245" s="80">
        <f>ROUND('Proposed Budget'!$F$42/312,0)/12</f>
        <v>78.333333333333329</v>
      </c>
      <c r="D245" s="21">
        <f t="shared" si="40"/>
        <v>4948</v>
      </c>
      <c r="E245" s="6">
        <f t="shared" si="37"/>
        <v>412.33333333333331</v>
      </c>
      <c r="F245" s="6"/>
      <c r="G245" s="6">
        <f t="shared" si="41"/>
        <v>5344</v>
      </c>
      <c r="H245" s="6">
        <f t="shared" si="36"/>
        <v>445.33333333333331</v>
      </c>
      <c r="J245" s="6"/>
    </row>
    <row r="246" spans="1:11" x14ac:dyDescent="0.3">
      <c r="A246" s="3" t="s">
        <v>262</v>
      </c>
      <c r="B246" s="3">
        <v>3.6800000000000001E-3</v>
      </c>
      <c r="C246" s="80">
        <f>ROUND('Proposed Budget'!$F$42/312,0)/12</f>
        <v>78.333333333333329</v>
      </c>
      <c r="D246" s="21">
        <f t="shared" si="40"/>
        <v>4948</v>
      </c>
      <c r="E246" s="6">
        <f t="shared" si="37"/>
        <v>412.33333333333331</v>
      </c>
      <c r="F246" s="6"/>
      <c r="G246" s="6">
        <f t="shared" si="41"/>
        <v>5344</v>
      </c>
      <c r="H246" s="6">
        <f t="shared" si="36"/>
        <v>445.33333333333331</v>
      </c>
      <c r="J246" s="6"/>
    </row>
    <row r="247" spans="1:11" x14ac:dyDescent="0.3">
      <c r="A247" s="3" t="s">
        <v>263</v>
      </c>
      <c r="B247" s="3">
        <v>3.6800000000000001E-3</v>
      </c>
      <c r="C247" s="80">
        <f>ROUND('Proposed Budget'!$F$42/312,0)/12</f>
        <v>78.333333333333329</v>
      </c>
      <c r="D247" s="21">
        <f t="shared" si="40"/>
        <v>4948</v>
      </c>
      <c r="E247" s="6">
        <f t="shared" si="37"/>
        <v>412.33333333333331</v>
      </c>
      <c r="F247" s="6"/>
      <c r="G247" s="6">
        <f t="shared" si="41"/>
        <v>5344</v>
      </c>
      <c r="H247" s="6">
        <f t="shared" si="36"/>
        <v>445.33333333333331</v>
      </c>
      <c r="J247" s="6"/>
    </row>
    <row r="248" spans="1:11" x14ac:dyDescent="0.3">
      <c r="A248" s="3" t="s">
        <v>264</v>
      </c>
      <c r="B248" s="3">
        <v>3.6800000000000001E-3</v>
      </c>
      <c r="C248" s="80">
        <f>ROUND('Proposed Budget'!$F$42/312,0)/12</f>
        <v>78.333333333333329</v>
      </c>
      <c r="D248" s="21">
        <f t="shared" si="40"/>
        <v>4948</v>
      </c>
      <c r="E248" s="6">
        <f t="shared" si="37"/>
        <v>412.33333333333331</v>
      </c>
      <c r="F248" s="6"/>
      <c r="G248" s="6">
        <f t="shared" si="41"/>
        <v>5344</v>
      </c>
      <c r="H248" s="6">
        <f t="shared" si="36"/>
        <v>445.33333333333331</v>
      </c>
      <c r="J248" s="6"/>
    </row>
    <row r="249" spans="1:11" x14ac:dyDescent="0.3">
      <c r="A249" s="3" t="s">
        <v>265</v>
      </c>
      <c r="B249" s="3">
        <v>2.7299999999999998E-3</v>
      </c>
      <c r="C249" s="80">
        <f>ROUND('Proposed Budget'!$F$42/312,0)/12</f>
        <v>78.333333333333329</v>
      </c>
      <c r="D249" s="21">
        <f t="shared" si="40"/>
        <v>3916</v>
      </c>
      <c r="E249" s="6">
        <f t="shared" si="37"/>
        <v>326.33333333333331</v>
      </c>
      <c r="F249" s="6"/>
      <c r="G249" s="6">
        <f t="shared" si="41"/>
        <v>4204</v>
      </c>
      <c r="H249" s="6">
        <f t="shared" si="36"/>
        <v>350.33333333333331</v>
      </c>
      <c r="J249" s="6"/>
    </row>
    <row r="250" spans="1:11" x14ac:dyDescent="0.3">
      <c r="A250" s="3" t="s">
        <v>266</v>
      </c>
      <c r="B250" s="3">
        <v>2.7299999999999998E-3</v>
      </c>
      <c r="C250" s="80">
        <f>ROUND('Proposed Budget'!$F$42/312,0)/12</f>
        <v>78.333333333333329</v>
      </c>
      <c r="D250" s="21">
        <f t="shared" si="40"/>
        <v>3916</v>
      </c>
      <c r="E250" s="6">
        <f>ROUND((B250*$G$4)/12,0)+C250</f>
        <v>326.33333333333331</v>
      </c>
      <c r="F250" s="6"/>
      <c r="G250" s="6">
        <f t="shared" si="41"/>
        <v>4204</v>
      </c>
      <c r="H250" s="6">
        <f t="shared" si="36"/>
        <v>350.33333333333331</v>
      </c>
      <c r="J250" s="6">
        <f>('Proposed Budget'!D42/312)/12</f>
        <v>57.698782051282052</v>
      </c>
      <c r="K250" s="19">
        <f>ROUND((B250*'Proposed Budget'!D8)/12,0)+C250</f>
        <v>279.33333333333331</v>
      </c>
    </row>
    <row r="251" spans="1:11" x14ac:dyDescent="0.3">
      <c r="A251" s="3" t="s">
        <v>267</v>
      </c>
      <c r="B251" s="3">
        <v>2.7299999999999998E-3</v>
      </c>
      <c r="C251" s="80">
        <f>ROUND('Proposed Budget'!$F$42/312,0)/12</f>
        <v>78.333333333333329</v>
      </c>
      <c r="D251" s="21">
        <f t="shared" si="40"/>
        <v>3916</v>
      </c>
      <c r="E251" s="6">
        <f t="shared" si="37"/>
        <v>326.33333333333331</v>
      </c>
      <c r="F251" s="6"/>
      <c r="G251" s="6">
        <f t="shared" si="41"/>
        <v>4204</v>
      </c>
      <c r="H251" s="6">
        <f t="shared" si="36"/>
        <v>350.33333333333331</v>
      </c>
      <c r="J251" s="6"/>
    </row>
    <row r="252" spans="1:11" x14ac:dyDescent="0.3">
      <c r="A252" s="3" t="s">
        <v>268</v>
      </c>
      <c r="B252" s="3">
        <v>2.7299999999999998E-3</v>
      </c>
      <c r="C252" s="80">
        <f>ROUND('Proposed Budget'!$F$42/312,0)/12</f>
        <v>78.333333333333329</v>
      </c>
      <c r="D252" s="21">
        <f t="shared" si="40"/>
        <v>3916</v>
      </c>
      <c r="E252" s="6">
        <f t="shared" si="37"/>
        <v>326.33333333333331</v>
      </c>
      <c r="F252" s="6"/>
      <c r="G252" s="6">
        <f t="shared" si="41"/>
        <v>4204</v>
      </c>
      <c r="H252" s="6">
        <f t="shared" si="36"/>
        <v>350.33333333333331</v>
      </c>
      <c r="J252" s="6"/>
    </row>
    <row r="253" spans="1:11" x14ac:dyDescent="0.3">
      <c r="A253" s="3" t="s">
        <v>269</v>
      </c>
      <c r="B253" s="3">
        <v>3.6800000000000001E-3</v>
      </c>
      <c r="C253" s="80">
        <f>ROUND('Proposed Budget'!$F$42/312,0)/12</f>
        <v>78.333333333333329</v>
      </c>
      <c r="D253" s="21">
        <f t="shared" si="40"/>
        <v>4948</v>
      </c>
      <c r="E253" s="6">
        <f t="shared" si="37"/>
        <v>412.33333333333331</v>
      </c>
      <c r="F253" s="6"/>
      <c r="G253" s="6">
        <f t="shared" si="41"/>
        <v>5344</v>
      </c>
      <c r="H253" s="6">
        <f t="shared" si="36"/>
        <v>445.33333333333331</v>
      </c>
      <c r="J253" s="6"/>
    </row>
    <row r="254" spans="1:11" x14ac:dyDescent="0.3">
      <c r="A254" s="3" t="s">
        <v>270</v>
      </c>
      <c r="B254" s="3">
        <v>4.15E-3</v>
      </c>
      <c r="C254" s="80">
        <f>ROUND('Proposed Budget'!$F$42/312,0)/12</f>
        <v>78.333333333333329</v>
      </c>
      <c r="D254" s="21">
        <f t="shared" si="40"/>
        <v>5464</v>
      </c>
      <c r="E254" s="6">
        <f t="shared" si="37"/>
        <v>455.33333333333331</v>
      </c>
      <c r="F254" s="6"/>
      <c r="G254" s="6">
        <f t="shared" si="41"/>
        <v>5908</v>
      </c>
      <c r="H254" s="6">
        <f t="shared" si="36"/>
        <v>492.33333333333331</v>
      </c>
      <c r="J254" s="6"/>
    </row>
    <row r="255" spans="1:11" x14ac:dyDescent="0.3">
      <c r="C255" s="80"/>
      <c r="D255" s="21"/>
      <c r="E255" s="6"/>
      <c r="F255" s="6"/>
      <c r="G255" s="6"/>
      <c r="H255" s="6"/>
      <c r="J255" s="6"/>
    </row>
    <row r="256" spans="1:11" x14ac:dyDescent="0.3">
      <c r="A256" s="3" t="s">
        <v>271</v>
      </c>
      <c r="B256" s="3">
        <v>4.2599999999999999E-3</v>
      </c>
      <c r="C256" s="80">
        <f>ROUND('Proposed Budget'!$F$42/312,0)/12</f>
        <v>78.333333333333329</v>
      </c>
      <c r="D256" s="21">
        <f t="shared" ref="D256:D271" si="42">E256*12</f>
        <v>5584</v>
      </c>
      <c r="E256" s="6">
        <f t="shared" si="37"/>
        <v>465.33333333333331</v>
      </c>
      <c r="F256" s="6"/>
      <c r="G256" s="6">
        <f t="shared" ref="G256:G271" si="43">H256*12</f>
        <v>6040</v>
      </c>
      <c r="H256" s="6">
        <f t="shared" si="36"/>
        <v>503.33333333333331</v>
      </c>
      <c r="J256" s="6"/>
    </row>
    <row r="257" spans="1:10" x14ac:dyDescent="0.3">
      <c r="A257" s="3" t="s">
        <v>272</v>
      </c>
      <c r="B257" s="3">
        <v>3.79E-3</v>
      </c>
      <c r="C257" s="80">
        <f>ROUND('Proposed Budget'!$F$42/312,0)/12</f>
        <v>78.333333333333329</v>
      </c>
      <c r="D257" s="21">
        <f t="shared" si="42"/>
        <v>5068</v>
      </c>
      <c r="E257" s="6">
        <f t="shared" si="37"/>
        <v>422.33333333333331</v>
      </c>
      <c r="F257" s="6"/>
      <c r="G257" s="6">
        <f t="shared" si="43"/>
        <v>5476</v>
      </c>
      <c r="H257" s="6">
        <f t="shared" si="36"/>
        <v>456.33333333333331</v>
      </c>
      <c r="J257" s="6"/>
    </row>
    <row r="258" spans="1:10" x14ac:dyDescent="0.3">
      <c r="A258" s="3" t="s">
        <v>273</v>
      </c>
      <c r="B258" s="3">
        <v>2.8500000000000001E-3</v>
      </c>
      <c r="C258" s="80">
        <f>ROUND('Proposed Budget'!$F$42/312,0)/12</f>
        <v>78.333333333333329</v>
      </c>
      <c r="D258" s="21">
        <f t="shared" si="42"/>
        <v>4048</v>
      </c>
      <c r="E258" s="6">
        <f t="shared" si="37"/>
        <v>337.33333333333331</v>
      </c>
      <c r="F258" s="6"/>
      <c r="G258" s="6">
        <f t="shared" si="43"/>
        <v>4348</v>
      </c>
      <c r="H258" s="6">
        <f t="shared" si="36"/>
        <v>362.33333333333331</v>
      </c>
      <c r="J258" s="6"/>
    </row>
    <row r="259" spans="1:10" x14ac:dyDescent="0.3">
      <c r="A259" s="3" t="s">
        <v>274</v>
      </c>
      <c r="B259" s="3">
        <v>2.8500000000000001E-3</v>
      </c>
      <c r="C259" s="80">
        <f>ROUND('Proposed Budget'!$F$42/312,0)/12</f>
        <v>78.333333333333329</v>
      </c>
      <c r="D259" s="21">
        <f t="shared" si="42"/>
        <v>4048</v>
      </c>
      <c r="E259" s="6">
        <f t="shared" si="37"/>
        <v>337.33333333333331</v>
      </c>
      <c r="F259" s="6"/>
      <c r="G259" s="6">
        <f t="shared" si="43"/>
        <v>4348</v>
      </c>
      <c r="H259" s="6">
        <f t="shared" si="36"/>
        <v>362.33333333333331</v>
      </c>
      <c r="J259" s="6"/>
    </row>
    <row r="260" spans="1:10" x14ac:dyDescent="0.3">
      <c r="A260" s="3" t="s">
        <v>275</v>
      </c>
      <c r="B260" s="3">
        <v>2.8500000000000001E-3</v>
      </c>
      <c r="C260" s="80">
        <f>ROUND('Proposed Budget'!$F$42/312,0)/12</f>
        <v>78.333333333333329</v>
      </c>
      <c r="D260" s="21">
        <f t="shared" si="42"/>
        <v>4048</v>
      </c>
      <c r="E260" s="6">
        <f t="shared" si="37"/>
        <v>337.33333333333331</v>
      </c>
      <c r="F260" s="6"/>
      <c r="G260" s="6">
        <f t="shared" si="43"/>
        <v>4348</v>
      </c>
      <c r="H260" s="6">
        <f t="shared" si="36"/>
        <v>362.33333333333331</v>
      </c>
      <c r="J260" s="6"/>
    </row>
    <row r="261" spans="1:10" x14ac:dyDescent="0.3">
      <c r="A261" s="3" t="s">
        <v>276</v>
      </c>
      <c r="B261" s="3">
        <v>2.8500000000000001E-3</v>
      </c>
      <c r="C261" s="80">
        <f>ROUND('Proposed Budget'!$F$42/312,0)/12</f>
        <v>78.333333333333329</v>
      </c>
      <c r="D261" s="21">
        <f t="shared" si="42"/>
        <v>4048</v>
      </c>
      <c r="E261" s="6">
        <f t="shared" si="37"/>
        <v>337.33333333333331</v>
      </c>
      <c r="F261" s="6"/>
      <c r="G261" s="6">
        <f t="shared" si="43"/>
        <v>4348</v>
      </c>
      <c r="H261" s="6">
        <f t="shared" si="36"/>
        <v>362.33333333333331</v>
      </c>
      <c r="J261" s="6"/>
    </row>
    <row r="262" spans="1:10" x14ac:dyDescent="0.3">
      <c r="A262" s="3" t="s">
        <v>277</v>
      </c>
      <c r="B262" s="3">
        <v>3.79E-3</v>
      </c>
      <c r="C262" s="80">
        <f>ROUND('Proposed Budget'!$F$42/312,0)/12</f>
        <v>78.333333333333329</v>
      </c>
      <c r="D262" s="21">
        <f t="shared" si="42"/>
        <v>5068</v>
      </c>
      <c r="E262" s="6">
        <f t="shared" si="37"/>
        <v>422.33333333333331</v>
      </c>
      <c r="F262" s="6"/>
      <c r="G262" s="6">
        <f t="shared" si="43"/>
        <v>5476</v>
      </c>
      <c r="H262" s="6">
        <f t="shared" si="36"/>
        <v>456.33333333333331</v>
      </c>
      <c r="J262" s="6"/>
    </row>
    <row r="263" spans="1:10" x14ac:dyDescent="0.3">
      <c r="A263" s="3" t="s">
        <v>278</v>
      </c>
      <c r="B263" s="3">
        <v>3.79E-3</v>
      </c>
      <c r="C263" s="80">
        <f>ROUND('Proposed Budget'!$F$42/312,0)/12</f>
        <v>78.333333333333329</v>
      </c>
      <c r="D263" s="21">
        <f t="shared" si="42"/>
        <v>5068</v>
      </c>
      <c r="E263" s="6">
        <f t="shared" si="37"/>
        <v>422.33333333333331</v>
      </c>
      <c r="F263" s="6"/>
      <c r="G263" s="6">
        <f t="shared" si="43"/>
        <v>5476</v>
      </c>
      <c r="H263" s="6">
        <f t="shared" si="36"/>
        <v>456.33333333333331</v>
      </c>
      <c r="J263" s="6"/>
    </row>
    <row r="264" spans="1:10" x14ac:dyDescent="0.3">
      <c r="A264" s="3" t="s">
        <v>279</v>
      </c>
      <c r="B264" s="3">
        <v>3.79E-3</v>
      </c>
      <c r="C264" s="80">
        <f>ROUND('Proposed Budget'!$F$42/312,0)/12</f>
        <v>78.333333333333329</v>
      </c>
      <c r="D264" s="21">
        <f t="shared" si="42"/>
        <v>5068</v>
      </c>
      <c r="E264" s="6">
        <f t="shared" si="37"/>
        <v>422.33333333333331</v>
      </c>
      <c r="F264" s="6"/>
      <c r="G264" s="6">
        <f t="shared" si="43"/>
        <v>5476</v>
      </c>
      <c r="H264" s="6">
        <f t="shared" si="36"/>
        <v>456.33333333333331</v>
      </c>
      <c r="J264" s="6"/>
    </row>
    <row r="265" spans="1:10" x14ac:dyDescent="0.3">
      <c r="A265" s="3" t="s">
        <v>280</v>
      </c>
      <c r="B265" s="3">
        <v>3.79E-3</v>
      </c>
      <c r="C265" s="80">
        <f>ROUND('Proposed Budget'!$F$42/312,0)/12</f>
        <v>78.333333333333329</v>
      </c>
      <c r="D265" s="21">
        <f t="shared" si="42"/>
        <v>5068</v>
      </c>
      <c r="E265" s="6">
        <f t="shared" si="37"/>
        <v>422.33333333333331</v>
      </c>
      <c r="F265" s="6"/>
      <c r="G265" s="6">
        <f t="shared" si="43"/>
        <v>5476</v>
      </c>
      <c r="H265" s="6">
        <f t="shared" si="36"/>
        <v>456.33333333333331</v>
      </c>
      <c r="J265" s="6"/>
    </row>
    <row r="266" spans="1:10" x14ac:dyDescent="0.3">
      <c r="A266" s="3" t="s">
        <v>281</v>
      </c>
      <c r="B266" s="3">
        <v>2.8500000000000001E-3</v>
      </c>
      <c r="C266" s="80">
        <f>ROUND('Proposed Budget'!$F$42/312,0)/12</f>
        <v>78.333333333333329</v>
      </c>
      <c r="D266" s="21">
        <f t="shared" si="42"/>
        <v>4048</v>
      </c>
      <c r="E266" s="6">
        <f t="shared" si="37"/>
        <v>337.33333333333331</v>
      </c>
      <c r="F266" s="6"/>
      <c r="G266" s="6">
        <f t="shared" si="43"/>
        <v>4348</v>
      </c>
      <c r="H266" s="6">
        <f t="shared" si="36"/>
        <v>362.33333333333331</v>
      </c>
      <c r="J266" s="6"/>
    </row>
    <row r="267" spans="1:10" x14ac:dyDescent="0.3">
      <c r="A267" s="3" t="s">
        <v>282</v>
      </c>
      <c r="B267" s="3">
        <v>2.8500000000000001E-3</v>
      </c>
      <c r="C267" s="80">
        <f>ROUND('Proposed Budget'!$F$42/312,0)/12</f>
        <v>78.333333333333329</v>
      </c>
      <c r="D267" s="21">
        <f t="shared" si="42"/>
        <v>4048</v>
      </c>
      <c r="E267" s="6">
        <f t="shared" si="37"/>
        <v>337.33333333333331</v>
      </c>
      <c r="F267" s="6"/>
      <c r="G267" s="6">
        <f t="shared" si="43"/>
        <v>4348</v>
      </c>
      <c r="H267" s="6">
        <f t="shared" si="36"/>
        <v>362.33333333333331</v>
      </c>
      <c r="J267" s="6"/>
    </row>
    <row r="268" spans="1:10" x14ac:dyDescent="0.3">
      <c r="A268" s="3" t="s">
        <v>283</v>
      </c>
      <c r="B268" s="3">
        <v>2.8500000000000001E-3</v>
      </c>
      <c r="C268" s="80">
        <f>ROUND('Proposed Budget'!$F$42/312,0)/12</f>
        <v>78.333333333333329</v>
      </c>
      <c r="D268" s="21">
        <f t="shared" si="42"/>
        <v>4048</v>
      </c>
      <c r="E268" s="6">
        <f t="shared" si="37"/>
        <v>337.33333333333331</v>
      </c>
      <c r="F268" s="6"/>
      <c r="G268" s="6">
        <f t="shared" si="43"/>
        <v>4348</v>
      </c>
      <c r="H268" s="6">
        <f t="shared" si="36"/>
        <v>362.33333333333331</v>
      </c>
      <c r="J268" s="6"/>
    </row>
    <row r="269" spans="1:10" x14ac:dyDescent="0.3">
      <c r="A269" s="3" t="s">
        <v>284</v>
      </c>
      <c r="B269" s="3">
        <v>2.8500000000000001E-3</v>
      </c>
      <c r="C269" s="80">
        <f>ROUND('Proposed Budget'!$F$42/312,0)/12</f>
        <v>78.333333333333329</v>
      </c>
      <c r="D269" s="21">
        <f t="shared" si="42"/>
        <v>4048</v>
      </c>
      <c r="E269" s="6">
        <f t="shared" si="37"/>
        <v>337.33333333333331</v>
      </c>
      <c r="F269" s="6"/>
      <c r="G269" s="6">
        <f t="shared" si="43"/>
        <v>4348</v>
      </c>
      <c r="H269" s="6">
        <f t="shared" si="36"/>
        <v>362.33333333333331</v>
      </c>
      <c r="J269" s="6"/>
    </row>
    <row r="270" spans="1:10" x14ac:dyDescent="0.3">
      <c r="A270" s="3" t="s">
        <v>285</v>
      </c>
      <c r="B270" s="3">
        <v>3.79E-3</v>
      </c>
      <c r="C270" s="80">
        <f>ROUND('Proposed Budget'!$F$42/312,0)/12</f>
        <v>78.333333333333329</v>
      </c>
      <c r="D270" s="21">
        <f t="shared" si="42"/>
        <v>5068</v>
      </c>
      <c r="E270" s="6">
        <f t="shared" si="37"/>
        <v>422.33333333333331</v>
      </c>
      <c r="F270" s="6"/>
      <c r="G270" s="6">
        <f t="shared" si="43"/>
        <v>5476</v>
      </c>
      <c r="H270" s="6">
        <f t="shared" ref="H270:H333" si="44">ROUND((B270*$G$5)/12,0)+C270</f>
        <v>456.33333333333331</v>
      </c>
      <c r="J270" s="6"/>
    </row>
    <row r="271" spans="1:10" x14ac:dyDescent="0.3">
      <c r="A271" s="3" t="s">
        <v>286</v>
      </c>
      <c r="B271" s="3">
        <v>4.2599999999999999E-3</v>
      </c>
      <c r="C271" s="80">
        <f>ROUND('Proposed Budget'!$F$42/312,0)/12</f>
        <v>78.333333333333329</v>
      </c>
      <c r="D271" s="21">
        <f t="shared" si="42"/>
        <v>5584</v>
      </c>
      <c r="E271" s="6">
        <f t="shared" ref="E271:E334" si="45">ROUND((B271*$G$4)/12,0)+C271</f>
        <v>465.33333333333331</v>
      </c>
      <c r="F271" s="6"/>
      <c r="G271" s="6">
        <f t="shared" si="43"/>
        <v>6040</v>
      </c>
      <c r="H271" s="6">
        <f t="shared" si="44"/>
        <v>503.33333333333331</v>
      </c>
      <c r="J271" s="6"/>
    </row>
    <row r="272" spans="1:10" x14ac:dyDescent="0.3">
      <c r="C272" s="80"/>
      <c r="D272" s="21"/>
      <c r="E272" s="6"/>
      <c r="F272" s="6"/>
      <c r="G272" s="6"/>
      <c r="H272" s="6"/>
      <c r="J272" s="6"/>
    </row>
    <row r="273" spans="1:10" x14ac:dyDescent="0.3">
      <c r="A273" s="3" t="s">
        <v>287</v>
      </c>
      <c r="C273" s="80"/>
      <c r="D273" s="21"/>
      <c r="E273" s="6"/>
      <c r="F273" s="6"/>
      <c r="G273" s="6"/>
      <c r="H273" s="6"/>
      <c r="J273" s="6"/>
    </row>
    <row r="274" spans="1:10" x14ac:dyDescent="0.3">
      <c r="A274" s="3" t="s">
        <v>288</v>
      </c>
      <c r="B274" s="3">
        <v>4.0400000000000002E-3</v>
      </c>
      <c r="C274" s="80">
        <f>ROUND('Proposed Budget'!$F$42/312,0)/12</f>
        <v>78.333333333333329</v>
      </c>
      <c r="D274" s="21">
        <f t="shared" ref="D274:D297" si="46">E274*12</f>
        <v>5344</v>
      </c>
      <c r="E274" s="6">
        <f t="shared" si="45"/>
        <v>445.33333333333331</v>
      </c>
      <c r="F274" s="6"/>
      <c r="G274" s="6">
        <f t="shared" ref="G274:G297" si="47">H274*12</f>
        <v>5776</v>
      </c>
      <c r="H274" s="6">
        <f t="shared" si="44"/>
        <v>481.33333333333331</v>
      </c>
      <c r="J274" s="6"/>
    </row>
    <row r="275" spans="1:10" x14ac:dyDescent="0.3">
      <c r="A275" s="3" t="s">
        <v>289</v>
      </c>
      <c r="B275" s="3">
        <v>2.63E-3</v>
      </c>
      <c r="C275" s="80">
        <f>ROUND('Proposed Budget'!$F$42/312,0)/12</f>
        <v>78.333333333333329</v>
      </c>
      <c r="D275" s="21">
        <f t="shared" si="46"/>
        <v>3808</v>
      </c>
      <c r="E275" s="6">
        <f t="shared" si="45"/>
        <v>317.33333333333331</v>
      </c>
      <c r="F275" s="6"/>
      <c r="G275" s="6">
        <f t="shared" si="47"/>
        <v>4084</v>
      </c>
      <c r="H275" s="6">
        <f t="shared" si="44"/>
        <v>340.33333333333331</v>
      </c>
      <c r="J275" s="6"/>
    </row>
    <row r="276" spans="1:10" x14ac:dyDescent="0.3">
      <c r="A276" s="3" t="s">
        <v>290</v>
      </c>
      <c r="B276" s="3">
        <v>2.63E-3</v>
      </c>
      <c r="C276" s="80">
        <f>ROUND('Proposed Budget'!$F$42/312,0)/12</f>
        <v>78.333333333333329</v>
      </c>
      <c r="D276" s="21">
        <f t="shared" si="46"/>
        <v>3808</v>
      </c>
      <c r="E276" s="6">
        <f t="shared" si="45"/>
        <v>317.33333333333331</v>
      </c>
      <c r="F276" s="6"/>
      <c r="G276" s="6">
        <f t="shared" si="47"/>
        <v>4084</v>
      </c>
      <c r="H276" s="6">
        <f t="shared" si="44"/>
        <v>340.33333333333331</v>
      </c>
      <c r="J276" s="6"/>
    </row>
    <row r="277" spans="1:10" x14ac:dyDescent="0.3">
      <c r="A277" s="3" t="s">
        <v>291</v>
      </c>
      <c r="B277" s="3">
        <v>2.63E-3</v>
      </c>
      <c r="C277" s="80">
        <f>ROUND('Proposed Budget'!$F$42/312,0)/12</f>
        <v>78.333333333333329</v>
      </c>
      <c r="D277" s="21">
        <f t="shared" si="46"/>
        <v>3808</v>
      </c>
      <c r="E277" s="6">
        <f t="shared" si="45"/>
        <v>317.33333333333331</v>
      </c>
      <c r="F277" s="6"/>
      <c r="G277" s="6">
        <f t="shared" si="47"/>
        <v>4084</v>
      </c>
      <c r="H277" s="6">
        <f t="shared" si="44"/>
        <v>340.33333333333331</v>
      </c>
      <c r="J277" s="6"/>
    </row>
    <row r="278" spans="1:10" x14ac:dyDescent="0.3">
      <c r="A278" s="3" t="s">
        <v>292</v>
      </c>
      <c r="B278" s="3">
        <v>2.63E-3</v>
      </c>
      <c r="C278" s="80">
        <f>ROUND('Proposed Budget'!$F$42/312,0)/12</f>
        <v>78.333333333333329</v>
      </c>
      <c r="D278" s="21">
        <f t="shared" si="46"/>
        <v>3808</v>
      </c>
      <c r="E278" s="6">
        <f t="shared" si="45"/>
        <v>317.33333333333331</v>
      </c>
      <c r="F278" s="6"/>
      <c r="G278" s="6">
        <f t="shared" si="47"/>
        <v>4084</v>
      </c>
      <c r="H278" s="6">
        <f t="shared" si="44"/>
        <v>340.33333333333331</v>
      </c>
      <c r="J278" s="6"/>
    </row>
    <row r="279" spans="1:10" x14ac:dyDescent="0.3">
      <c r="A279" s="3" t="s">
        <v>293</v>
      </c>
      <c r="B279" s="3">
        <v>3.5699999999999998E-3</v>
      </c>
      <c r="C279" s="80">
        <f>ROUND('Proposed Budget'!$F$42/312,0)/12</f>
        <v>78.333333333333329</v>
      </c>
      <c r="D279" s="21">
        <f t="shared" si="46"/>
        <v>4828</v>
      </c>
      <c r="E279" s="6">
        <f t="shared" si="45"/>
        <v>402.33333333333331</v>
      </c>
      <c r="F279" s="6"/>
      <c r="G279" s="6">
        <f t="shared" si="47"/>
        <v>5212</v>
      </c>
      <c r="H279" s="6">
        <f t="shared" si="44"/>
        <v>434.33333333333331</v>
      </c>
      <c r="J279" s="6"/>
    </row>
    <row r="280" spans="1:10" x14ac:dyDescent="0.3">
      <c r="A280" s="3" t="s">
        <v>294</v>
      </c>
      <c r="B280" s="3">
        <v>3.5699999999999998E-3</v>
      </c>
      <c r="C280" s="80">
        <f>ROUND('Proposed Budget'!$F$42/312,0)/12</f>
        <v>78.333333333333329</v>
      </c>
      <c r="D280" s="21">
        <f t="shared" si="46"/>
        <v>4828</v>
      </c>
      <c r="E280" s="6">
        <f t="shared" si="45"/>
        <v>402.33333333333331</v>
      </c>
      <c r="F280" s="6"/>
      <c r="G280" s="6">
        <f t="shared" si="47"/>
        <v>5212</v>
      </c>
      <c r="H280" s="6">
        <f t="shared" si="44"/>
        <v>434.33333333333331</v>
      </c>
      <c r="J280" s="6"/>
    </row>
    <row r="281" spans="1:10" x14ac:dyDescent="0.3">
      <c r="A281" s="3" t="s">
        <v>295</v>
      </c>
      <c r="B281" s="3">
        <v>3.5699999999999998E-3</v>
      </c>
      <c r="C281" s="80">
        <f>ROUND('Proposed Budget'!$F$42/312,0)/12</f>
        <v>78.333333333333329</v>
      </c>
      <c r="D281" s="21">
        <f t="shared" si="46"/>
        <v>4828</v>
      </c>
      <c r="E281" s="6">
        <f t="shared" si="45"/>
        <v>402.33333333333331</v>
      </c>
      <c r="F281" s="6"/>
      <c r="G281" s="6">
        <f t="shared" si="47"/>
        <v>5212</v>
      </c>
      <c r="H281" s="6">
        <f t="shared" si="44"/>
        <v>434.33333333333331</v>
      </c>
      <c r="J281" s="6"/>
    </row>
    <row r="282" spans="1:10" x14ac:dyDescent="0.3">
      <c r="A282" s="3" t="s">
        <v>296</v>
      </c>
      <c r="B282" s="3">
        <v>3.5699999999999998E-3</v>
      </c>
      <c r="C282" s="80">
        <f>ROUND('Proposed Budget'!$F$42/312,0)/12</f>
        <v>78.333333333333329</v>
      </c>
      <c r="D282" s="21">
        <f t="shared" si="46"/>
        <v>4828</v>
      </c>
      <c r="E282" s="6">
        <f t="shared" si="45"/>
        <v>402.33333333333331</v>
      </c>
      <c r="F282" s="6"/>
      <c r="G282" s="6">
        <f t="shared" si="47"/>
        <v>5212</v>
      </c>
      <c r="H282" s="6">
        <f t="shared" si="44"/>
        <v>434.33333333333331</v>
      </c>
      <c r="J282" s="6"/>
    </row>
    <row r="283" spans="1:10" x14ac:dyDescent="0.3">
      <c r="A283" s="3" t="s">
        <v>297</v>
      </c>
      <c r="B283" s="3">
        <v>2.63E-3</v>
      </c>
      <c r="C283" s="80">
        <f>ROUND('Proposed Budget'!$F$42/312,0)/12</f>
        <v>78.333333333333329</v>
      </c>
      <c r="D283" s="21">
        <f t="shared" si="46"/>
        <v>3808</v>
      </c>
      <c r="E283" s="6">
        <f t="shared" si="45"/>
        <v>317.33333333333331</v>
      </c>
      <c r="F283" s="6"/>
      <c r="G283" s="6">
        <f t="shared" si="47"/>
        <v>4084</v>
      </c>
      <c r="H283" s="6">
        <f t="shared" si="44"/>
        <v>340.33333333333331</v>
      </c>
      <c r="J283" s="6"/>
    </row>
    <row r="284" spans="1:10" x14ac:dyDescent="0.3">
      <c r="A284" s="3" t="s">
        <v>298</v>
      </c>
      <c r="B284" s="3">
        <v>2.63E-3</v>
      </c>
      <c r="C284" s="80">
        <f>ROUND('Proposed Budget'!$F$42/312,0)/12</f>
        <v>78.333333333333329</v>
      </c>
      <c r="D284" s="21">
        <f t="shared" si="46"/>
        <v>3808</v>
      </c>
      <c r="E284" s="6">
        <f t="shared" si="45"/>
        <v>317.33333333333331</v>
      </c>
      <c r="F284" s="6"/>
      <c r="G284" s="6">
        <f t="shared" si="47"/>
        <v>4084</v>
      </c>
      <c r="H284" s="6">
        <f t="shared" si="44"/>
        <v>340.33333333333331</v>
      </c>
      <c r="J284" s="6"/>
    </row>
    <row r="285" spans="1:10" x14ac:dyDescent="0.3">
      <c r="A285" s="3" t="s">
        <v>299</v>
      </c>
      <c r="B285" s="3">
        <v>2.63E-3</v>
      </c>
      <c r="C285" s="80">
        <f>ROUND('Proposed Budget'!$F$42/312,0)/12</f>
        <v>78.333333333333329</v>
      </c>
      <c r="D285" s="21">
        <f t="shared" si="46"/>
        <v>3808</v>
      </c>
      <c r="E285" s="6">
        <f t="shared" si="45"/>
        <v>317.33333333333331</v>
      </c>
      <c r="F285" s="6"/>
      <c r="G285" s="6">
        <f t="shared" si="47"/>
        <v>4084</v>
      </c>
      <c r="H285" s="6">
        <f t="shared" si="44"/>
        <v>340.33333333333331</v>
      </c>
      <c r="J285" s="6"/>
    </row>
    <row r="286" spans="1:10" x14ac:dyDescent="0.3">
      <c r="A286" s="3" t="s">
        <v>300</v>
      </c>
      <c r="B286" s="3">
        <v>2.63E-3</v>
      </c>
      <c r="C286" s="80">
        <f>ROUND('Proposed Budget'!$F$42/312,0)/12</f>
        <v>78.333333333333329</v>
      </c>
      <c r="D286" s="21">
        <f t="shared" si="46"/>
        <v>3808</v>
      </c>
      <c r="E286" s="6">
        <f t="shared" si="45"/>
        <v>317.33333333333331</v>
      </c>
      <c r="F286" s="6"/>
      <c r="G286" s="6">
        <f t="shared" si="47"/>
        <v>4084</v>
      </c>
      <c r="H286" s="6">
        <f t="shared" si="44"/>
        <v>340.33333333333331</v>
      </c>
      <c r="J286" s="6"/>
    </row>
    <row r="287" spans="1:10" x14ac:dyDescent="0.3">
      <c r="A287" s="3" t="s">
        <v>301</v>
      </c>
      <c r="B287" s="3">
        <v>4.0400000000000002E-3</v>
      </c>
      <c r="C287" s="80">
        <f>ROUND('Proposed Budget'!$F$42/312,0)/12</f>
        <v>78.333333333333329</v>
      </c>
      <c r="D287" s="21">
        <f t="shared" si="46"/>
        <v>5344</v>
      </c>
      <c r="E287" s="6">
        <f t="shared" si="45"/>
        <v>445.33333333333331</v>
      </c>
      <c r="F287" s="6"/>
      <c r="G287" s="6">
        <f t="shared" si="47"/>
        <v>5776</v>
      </c>
      <c r="H287" s="6">
        <f t="shared" si="44"/>
        <v>481.33333333333331</v>
      </c>
      <c r="J287" s="6"/>
    </row>
    <row r="288" spans="1:10" x14ac:dyDescent="0.3">
      <c r="A288" s="3" t="s">
        <v>302</v>
      </c>
      <c r="B288" s="3">
        <v>3.5699999999999998E-3</v>
      </c>
      <c r="C288" s="80">
        <f>ROUND('Proposed Budget'!$F$42/312,0)/12</f>
        <v>78.333333333333329</v>
      </c>
      <c r="D288" s="21">
        <f t="shared" si="46"/>
        <v>4828</v>
      </c>
      <c r="E288" s="6">
        <f t="shared" si="45"/>
        <v>402.33333333333331</v>
      </c>
      <c r="F288" s="6"/>
      <c r="G288" s="6">
        <f t="shared" si="47"/>
        <v>5212</v>
      </c>
      <c r="H288" s="6">
        <f t="shared" si="44"/>
        <v>434.33333333333331</v>
      </c>
      <c r="J288" s="6"/>
    </row>
    <row r="289" spans="1:10" x14ac:dyDescent="0.3">
      <c r="A289" s="3" t="s">
        <v>303</v>
      </c>
      <c r="B289" s="3">
        <v>3.5699999999999998E-3</v>
      </c>
      <c r="C289" s="80">
        <f>ROUND('Proposed Budget'!$F$42/312,0)/12</f>
        <v>78.333333333333329</v>
      </c>
      <c r="D289" s="21">
        <f t="shared" si="46"/>
        <v>4828</v>
      </c>
      <c r="E289" s="6">
        <f t="shared" si="45"/>
        <v>402.33333333333331</v>
      </c>
      <c r="F289" s="6"/>
      <c r="G289" s="6">
        <f t="shared" si="47"/>
        <v>5212</v>
      </c>
      <c r="H289" s="6">
        <f t="shared" si="44"/>
        <v>434.33333333333331</v>
      </c>
      <c r="J289" s="6"/>
    </row>
    <row r="290" spans="1:10" x14ac:dyDescent="0.3">
      <c r="A290" s="3" t="s">
        <v>304</v>
      </c>
      <c r="B290" s="3">
        <v>3.5699999999999998E-3</v>
      </c>
      <c r="C290" s="80">
        <f>ROUND('Proposed Budget'!$F$42/312,0)/12</f>
        <v>78.333333333333329</v>
      </c>
      <c r="D290" s="21">
        <f t="shared" si="46"/>
        <v>4828</v>
      </c>
      <c r="E290" s="6">
        <f t="shared" si="45"/>
        <v>402.33333333333331</v>
      </c>
      <c r="F290" s="6"/>
      <c r="G290" s="6">
        <f t="shared" si="47"/>
        <v>5212</v>
      </c>
      <c r="H290" s="6">
        <f t="shared" si="44"/>
        <v>434.33333333333331</v>
      </c>
      <c r="J290" s="6"/>
    </row>
    <row r="291" spans="1:10" x14ac:dyDescent="0.3">
      <c r="A291" s="3" t="s">
        <v>305</v>
      </c>
      <c r="B291" s="3">
        <v>2.63E-3</v>
      </c>
      <c r="C291" s="80">
        <f>ROUND('Proposed Budget'!$F$42/312,0)/12</f>
        <v>78.333333333333329</v>
      </c>
      <c r="D291" s="21">
        <f t="shared" si="46"/>
        <v>3808</v>
      </c>
      <c r="E291" s="6">
        <f t="shared" si="45"/>
        <v>317.33333333333331</v>
      </c>
      <c r="F291" s="6"/>
      <c r="G291" s="6">
        <f t="shared" si="47"/>
        <v>4084</v>
      </c>
      <c r="H291" s="6">
        <f t="shared" si="44"/>
        <v>340.33333333333331</v>
      </c>
      <c r="J291" s="6"/>
    </row>
    <row r="292" spans="1:10" x14ac:dyDescent="0.3">
      <c r="A292" s="3" t="s">
        <v>306</v>
      </c>
      <c r="B292" s="3">
        <v>2.63E-3</v>
      </c>
      <c r="C292" s="80">
        <f>ROUND('Proposed Budget'!$F$42/312,0)/12</f>
        <v>78.333333333333329</v>
      </c>
      <c r="D292" s="21">
        <f t="shared" si="46"/>
        <v>3808</v>
      </c>
      <c r="E292" s="6">
        <f t="shared" si="45"/>
        <v>317.33333333333331</v>
      </c>
      <c r="F292" s="6"/>
      <c r="G292" s="6">
        <f t="shared" si="47"/>
        <v>4084</v>
      </c>
      <c r="H292" s="6">
        <f t="shared" si="44"/>
        <v>340.33333333333331</v>
      </c>
      <c r="J292" s="6"/>
    </row>
    <row r="293" spans="1:10" x14ac:dyDescent="0.3">
      <c r="A293" s="3" t="s">
        <v>307</v>
      </c>
      <c r="B293" s="3">
        <v>2.63E-3</v>
      </c>
      <c r="C293" s="80">
        <f>ROUND('Proposed Budget'!$F$42/312,0)/12</f>
        <v>78.333333333333329</v>
      </c>
      <c r="D293" s="21">
        <f t="shared" si="46"/>
        <v>3808</v>
      </c>
      <c r="E293" s="6">
        <f t="shared" si="45"/>
        <v>317.33333333333331</v>
      </c>
      <c r="F293" s="6"/>
      <c r="G293" s="6">
        <f t="shared" si="47"/>
        <v>4084</v>
      </c>
      <c r="H293" s="6">
        <f t="shared" si="44"/>
        <v>340.33333333333331</v>
      </c>
      <c r="J293" s="6"/>
    </row>
    <row r="294" spans="1:10" x14ac:dyDescent="0.3">
      <c r="A294" s="3" t="s">
        <v>308</v>
      </c>
      <c r="B294" s="3">
        <v>2.63E-3</v>
      </c>
      <c r="C294" s="80">
        <f>ROUND('Proposed Budget'!$F$42/312,0)/12</f>
        <v>78.333333333333329</v>
      </c>
      <c r="D294" s="21">
        <f t="shared" si="46"/>
        <v>3808</v>
      </c>
      <c r="E294" s="6">
        <f t="shared" si="45"/>
        <v>317.33333333333331</v>
      </c>
      <c r="F294" s="6"/>
      <c r="G294" s="6">
        <f t="shared" si="47"/>
        <v>4084</v>
      </c>
      <c r="H294" s="6">
        <f t="shared" si="44"/>
        <v>340.33333333333331</v>
      </c>
      <c r="J294" s="6"/>
    </row>
    <row r="295" spans="1:10" x14ac:dyDescent="0.3">
      <c r="A295" s="3" t="s">
        <v>309</v>
      </c>
      <c r="B295" s="3">
        <v>3.5699999999999998E-3</v>
      </c>
      <c r="C295" s="80">
        <f>ROUND('Proposed Budget'!$F$42/312,0)/12</f>
        <v>78.333333333333329</v>
      </c>
      <c r="D295" s="21">
        <f t="shared" si="46"/>
        <v>4828</v>
      </c>
      <c r="E295" s="6">
        <f t="shared" si="45"/>
        <v>402.33333333333331</v>
      </c>
      <c r="F295" s="6"/>
      <c r="G295" s="6">
        <f t="shared" si="47"/>
        <v>5212</v>
      </c>
      <c r="H295" s="6">
        <f t="shared" si="44"/>
        <v>434.33333333333331</v>
      </c>
      <c r="J295" s="6"/>
    </row>
    <row r="296" spans="1:10" x14ac:dyDescent="0.3">
      <c r="A296" s="3" t="s">
        <v>310</v>
      </c>
      <c r="B296" s="3">
        <v>3.5699999999999998E-3</v>
      </c>
      <c r="C296" s="80">
        <f>ROUND('Proposed Budget'!$F$42/312,0)/12</f>
        <v>78.333333333333329</v>
      </c>
      <c r="D296" s="21">
        <f t="shared" si="46"/>
        <v>4828</v>
      </c>
      <c r="E296" s="6">
        <f t="shared" si="45"/>
        <v>402.33333333333331</v>
      </c>
      <c r="F296" s="6"/>
      <c r="G296" s="6">
        <f t="shared" si="47"/>
        <v>5212</v>
      </c>
      <c r="H296" s="6">
        <f t="shared" si="44"/>
        <v>434.33333333333331</v>
      </c>
      <c r="J296" s="6"/>
    </row>
    <row r="297" spans="1:10" x14ac:dyDescent="0.3">
      <c r="A297" s="3" t="s">
        <v>311</v>
      </c>
      <c r="B297" s="3">
        <v>4.0400000000000002E-3</v>
      </c>
      <c r="C297" s="80">
        <f>ROUND('Proposed Budget'!$F$42/312,0)/12</f>
        <v>78.333333333333329</v>
      </c>
      <c r="D297" s="21">
        <f t="shared" si="46"/>
        <v>5344</v>
      </c>
      <c r="E297" s="6">
        <f t="shared" si="45"/>
        <v>445.33333333333331</v>
      </c>
      <c r="F297" s="6"/>
      <c r="G297" s="6">
        <f t="shared" si="47"/>
        <v>5776</v>
      </c>
      <c r="H297" s="6">
        <f t="shared" si="44"/>
        <v>481.33333333333331</v>
      </c>
      <c r="J297" s="6"/>
    </row>
    <row r="298" spans="1:10" x14ac:dyDescent="0.3">
      <c r="C298" s="80"/>
      <c r="D298" s="21"/>
      <c r="E298" s="6"/>
      <c r="F298" s="6"/>
      <c r="G298" s="6"/>
      <c r="H298" s="6"/>
      <c r="J298" s="6"/>
    </row>
    <row r="299" spans="1:10" x14ac:dyDescent="0.3">
      <c r="A299" s="3" t="s">
        <v>312</v>
      </c>
      <c r="B299" s="3">
        <v>4.1599999999999996E-3</v>
      </c>
      <c r="C299" s="80">
        <f>ROUND('Proposed Budget'!$F$42/312,0)/12</f>
        <v>78.333333333333329</v>
      </c>
      <c r="D299" s="21">
        <f t="shared" ref="D299:D322" si="48">E299*12</f>
        <v>5476</v>
      </c>
      <c r="E299" s="6">
        <f t="shared" si="45"/>
        <v>456.33333333333331</v>
      </c>
      <c r="F299" s="6"/>
      <c r="G299" s="6">
        <f t="shared" ref="G299:G322" si="49">H299*12</f>
        <v>5920</v>
      </c>
      <c r="H299" s="6">
        <f t="shared" si="44"/>
        <v>493.33333333333331</v>
      </c>
      <c r="J299" s="6"/>
    </row>
    <row r="300" spans="1:10" x14ac:dyDescent="0.3">
      <c r="A300" s="3" t="s">
        <v>313</v>
      </c>
      <c r="B300" s="3">
        <v>2.7399999999999998E-3</v>
      </c>
      <c r="C300" s="80">
        <f>ROUND('Proposed Budget'!$F$42/312,0)/12</f>
        <v>78.333333333333329</v>
      </c>
      <c r="D300" s="21">
        <f t="shared" si="48"/>
        <v>3928</v>
      </c>
      <c r="E300" s="6">
        <f t="shared" si="45"/>
        <v>327.33333333333331</v>
      </c>
      <c r="F300" s="6"/>
      <c r="G300" s="6">
        <f t="shared" si="49"/>
        <v>4216</v>
      </c>
      <c r="H300" s="6">
        <f t="shared" si="44"/>
        <v>351.33333333333331</v>
      </c>
      <c r="J300" s="6"/>
    </row>
    <row r="301" spans="1:10" x14ac:dyDescent="0.3">
      <c r="A301" s="3" t="s">
        <v>314</v>
      </c>
      <c r="B301" s="3">
        <v>2.7399999999999998E-3</v>
      </c>
      <c r="C301" s="80">
        <f>ROUND('Proposed Budget'!$F$42/312,0)/12</f>
        <v>78.333333333333329</v>
      </c>
      <c r="D301" s="21">
        <f t="shared" si="48"/>
        <v>3928</v>
      </c>
      <c r="E301" s="6">
        <f t="shared" si="45"/>
        <v>327.33333333333331</v>
      </c>
      <c r="F301" s="6"/>
      <c r="G301" s="6">
        <f t="shared" si="49"/>
        <v>4216</v>
      </c>
      <c r="H301" s="6">
        <f t="shared" si="44"/>
        <v>351.33333333333331</v>
      </c>
      <c r="J301" s="6"/>
    </row>
    <row r="302" spans="1:10" x14ac:dyDescent="0.3">
      <c r="A302" s="3" t="s">
        <v>315</v>
      </c>
      <c r="B302" s="3">
        <v>2.7399999999999998E-3</v>
      </c>
      <c r="C302" s="80">
        <f>ROUND('Proposed Budget'!$F$42/312,0)/12</f>
        <v>78.333333333333329</v>
      </c>
      <c r="D302" s="21">
        <f t="shared" si="48"/>
        <v>3928</v>
      </c>
      <c r="E302" s="6">
        <f t="shared" si="45"/>
        <v>327.33333333333331</v>
      </c>
      <c r="F302" s="6"/>
      <c r="G302" s="6">
        <f t="shared" si="49"/>
        <v>4216</v>
      </c>
      <c r="H302" s="6">
        <f t="shared" si="44"/>
        <v>351.33333333333331</v>
      </c>
      <c r="J302" s="6"/>
    </row>
    <row r="303" spans="1:10" x14ac:dyDescent="0.3">
      <c r="A303" s="3" t="s">
        <v>316</v>
      </c>
      <c r="B303" s="3">
        <v>2.7399999999999998E-3</v>
      </c>
      <c r="C303" s="80">
        <f>ROUND('Proposed Budget'!$F$42/312,0)/12</f>
        <v>78.333333333333329</v>
      </c>
      <c r="D303" s="21">
        <f t="shared" si="48"/>
        <v>3928</v>
      </c>
      <c r="E303" s="6">
        <f t="shared" si="45"/>
        <v>327.33333333333331</v>
      </c>
      <c r="F303" s="6"/>
      <c r="G303" s="6">
        <f t="shared" si="49"/>
        <v>4216</v>
      </c>
      <c r="H303" s="6">
        <f t="shared" si="44"/>
        <v>351.33333333333331</v>
      </c>
      <c r="J303" s="6"/>
    </row>
    <row r="304" spans="1:10" x14ac:dyDescent="0.3">
      <c r="A304" s="3" t="s">
        <v>317</v>
      </c>
      <c r="B304" s="3">
        <v>3.6900000000000001E-3</v>
      </c>
      <c r="C304" s="80">
        <f>ROUND('Proposed Budget'!$F$42/312,0)/12</f>
        <v>78.333333333333329</v>
      </c>
      <c r="D304" s="21">
        <f t="shared" si="48"/>
        <v>4960</v>
      </c>
      <c r="E304" s="6">
        <f t="shared" si="45"/>
        <v>413.33333333333331</v>
      </c>
      <c r="F304" s="6"/>
      <c r="G304" s="6">
        <f t="shared" si="49"/>
        <v>5356</v>
      </c>
      <c r="H304" s="6">
        <f t="shared" si="44"/>
        <v>446.33333333333331</v>
      </c>
      <c r="J304" s="6"/>
    </row>
    <row r="305" spans="1:10" x14ac:dyDescent="0.3">
      <c r="A305" s="3" t="s">
        <v>318</v>
      </c>
      <c r="B305" s="3">
        <v>3.6900000000000001E-3</v>
      </c>
      <c r="C305" s="80">
        <f>ROUND('Proposed Budget'!$F$42/312,0)/12</f>
        <v>78.333333333333329</v>
      </c>
      <c r="D305" s="21">
        <f t="shared" si="48"/>
        <v>4960</v>
      </c>
      <c r="E305" s="6">
        <f t="shared" si="45"/>
        <v>413.33333333333331</v>
      </c>
      <c r="F305" s="6"/>
      <c r="G305" s="6">
        <f t="shared" si="49"/>
        <v>5356</v>
      </c>
      <c r="H305" s="6">
        <f t="shared" si="44"/>
        <v>446.33333333333331</v>
      </c>
      <c r="J305" s="6"/>
    </row>
    <row r="306" spans="1:10" x14ac:dyDescent="0.3">
      <c r="A306" s="3" t="s">
        <v>319</v>
      </c>
      <c r="B306" s="3">
        <v>3.6900000000000001E-3</v>
      </c>
      <c r="C306" s="80">
        <f>ROUND('Proposed Budget'!$F$42/312,0)/12</f>
        <v>78.333333333333329</v>
      </c>
      <c r="D306" s="21">
        <f t="shared" si="48"/>
        <v>4960</v>
      </c>
      <c r="E306" s="6">
        <f t="shared" si="45"/>
        <v>413.33333333333331</v>
      </c>
      <c r="F306" s="6"/>
      <c r="G306" s="6">
        <f t="shared" si="49"/>
        <v>5356</v>
      </c>
      <c r="H306" s="6">
        <f t="shared" si="44"/>
        <v>446.33333333333331</v>
      </c>
      <c r="J306" s="6"/>
    </row>
    <row r="307" spans="1:10" x14ac:dyDescent="0.3">
      <c r="A307" s="3" t="s">
        <v>320</v>
      </c>
      <c r="B307" s="3">
        <v>3.6900000000000001E-3</v>
      </c>
      <c r="C307" s="80">
        <f>ROUND('Proposed Budget'!$F$42/312,0)/12</f>
        <v>78.333333333333329</v>
      </c>
      <c r="D307" s="21">
        <f t="shared" si="48"/>
        <v>4960</v>
      </c>
      <c r="E307" s="6">
        <f t="shared" si="45"/>
        <v>413.33333333333331</v>
      </c>
      <c r="F307" s="6"/>
      <c r="G307" s="6">
        <f t="shared" si="49"/>
        <v>5356</v>
      </c>
      <c r="H307" s="6">
        <f t="shared" si="44"/>
        <v>446.33333333333331</v>
      </c>
      <c r="J307" s="6"/>
    </row>
    <row r="308" spans="1:10" x14ac:dyDescent="0.3">
      <c r="A308" s="3" t="s">
        <v>321</v>
      </c>
      <c r="B308" s="3">
        <v>2.7399999999999998E-3</v>
      </c>
      <c r="C308" s="80">
        <f>ROUND('Proposed Budget'!$F$42/312,0)/12</f>
        <v>78.333333333333329</v>
      </c>
      <c r="D308" s="21">
        <f t="shared" si="48"/>
        <v>3928</v>
      </c>
      <c r="E308" s="6">
        <f t="shared" si="45"/>
        <v>327.33333333333331</v>
      </c>
      <c r="F308" s="6"/>
      <c r="G308" s="6">
        <f t="shared" si="49"/>
        <v>4216</v>
      </c>
      <c r="H308" s="6">
        <f t="shared" si="44"/>
        <v>351.33333333333331</v>
      </c>
      <c r="J308" s="6"/>
    </row>
    <row r="309" spans="1:10" x14ac:dyDescent="0.3">
      <c r="A309" s="3" t="s">
        <v>322</v>
      </c>
      <c r="B309" s="3">
        <v>2.7399999999999998E-3</v>
      </c>
      <c r="C309" s="80">
        <f>ROUND('Proposed Budget'!$F$42/312,0)/12</f>
        <v>78.333333333333329</v>
      </c>
      <c r="D309" s="21">
        <f t="shared" si="48"/>
        <v>3928</v>
      </c>
      <c r="E309" s="6">
        <f t="shared" si="45"/>
        <v>327.33333333333331</v>
      </c>
      <c r="F309" s="6"/>
      <c r="G309" s="6">
        <f t="shared" si="49"/>
        <v>4216</v>
      </c>
      <c r="H309" s="6">
        <f t="shared" si="44"/>
        <v>351.33333333333331</v>
      </c>
      <c r="J309" s="6"/>
    </row>
    <row r="310" spans="1:10" x14ac:dyDescent="0.3">
      <c r="A310" s="3" t="s">
        <v>323</v>
      </c>
      <c r="B310" s="3">
        <v>2.7399999999999998E-3</v>
      </c>
      <c r="C310" s="80">
        <f>ROUND('Proposed Budget'!$F$42/312,0)/12</f>
        <v>78.333333333333329</v>
      </c>
      <c r="D310" s="21">
        <f t="shared" si="48"/>
        <v>3928</v>
      </c>
      <c r="E310" s="6">
        <f t="shared" si="45"/>
        <v>327.33333333333331</v>
      </c>
      <c r="F310" s="6"/>
      <c r="G310" s="6">
        <f t="shared" si="49"/>
        <v>4216</v>
      </c>
      <c r="H310" s="6">
        <f t="shared" si="44"/>
        <v>351.33333333333331</v>
      </c>
      <c r="J310" s="6"/>
    </row>
    <row r="311" spans="1:10" x14ac:dyDescent="0.3">
      <c r="A311" s="3" t="s">
        <v>324</v>
      </c>
      <c r="B311" s="3">
        <v>2.7399999999999998E-3</v>
      </c>
      <c r="C311" s="80">
        <f>ROUND('Proposed Budget'!$F$42/312,0)/12</f>
        <v>78.333333333333329</v>
      </c>
      <c r="D311" s="21">
        <f t="shared" si="48"/>
        <v>3928</v>
      </c>
      <c r="E311" s="6">
        <f t="shared" si="45"/>
        <v>327.33333333333331</v>
      </c>
      <c r="F311" s="6"/>
      <c r="G311" s="6">
        <f t="shared" si="49"/>
        <v>4216</v>
      </c>
      <c r="H311" s="6">
        <f t="shared" si="44"/>
        <v>351.33333333333331</v>
      </c>
      <c r="J311" s="6"/>
    </row>
    <row r="312" spans="1:10" x14ac:dyDescent="0.3">
      <c r="A312" s="3" t="s">
        <v>325</v>
      </c>
      <c r="B312" s="3">
        <v>4.1599999999999996E-3</v>
      </c>
      <c r="C312" s="80">
        <f>ROUND('Proposed Budget'!$F$42/312,0)/12</f>
        <v>78.333333333333329</v>
      </c>
      <c r="D312" s="21">
        <f t="shared" si="48"/>
        <v>5476</v>
      </c>
      <c r="E312" s="6">
        <f t="shared" si="45"/>
        <v>456.33333333333331</v>
      </c>
      <c r="F312" s="6"/>
      <c r="G312" s="6">
        <f t="shared" si="49"/>
        <v>5920</v>
      </c>
      <c r="H312" s="6">
        <f t="shared" si="44"/>
        <v>493.33333333333331</v>
      </c>
      <c r="J312" s="6"/>
    </row>
    <row r="313" spans="1:10" x14ac:dyDescent="0.3">
      <c r="A313" s="3" t="s">
        <v>326</v>
      </c>
      <c r="B313" s="3">
        <v>3.6900000000000001E-3</v>
      </c>
      <c r="C313" s="80">
        <f>ROUND('Proposed Budget'!$F$42/312,0)/12</f>
        <v>78.333333333333329</v>
      </c>
      <c r="D313" s="21">
        <f t="shared" si="48"/>
        <v>4960</v>
      </c>
      <c r="E313" s="6">
        <f t="shared" si="45"/>
        <v>413.33333333333331</v>
      </c>
      <c r="F313" s="6"/>
      <c r="G313" s="6">
        <f t="shared" si="49"/>
        <v>5356</v>
      </c>
      <c r="H313" s="6">
        <f t="shared" si="44"/>
        <v>446.33333333333331</v>
      </c>
      <c r="J313" s="6"/>
    </row>
    <row r="314" spans="1:10" x14ac:dyDescent="0.3">
      <c r="A314" s="3" t="s">
        <v>327</v>
      </c>
      <c r="B314" s="3">
        <v>3.6900000000000001E-3</v>
      </c>
      <c r="C314" s="80">
        <f>ROUND('Proposed Budget'!$F$42/312,0)/12</f>
        <v>78.333333333333329</v>
      </c>
      <c r="D314" s="21">
        <f t="shared" si="48"/>
        <v>4960</v>
      </c>
      <c r="E314" s="6">
        <f t="shared" si="45"/>
        <v>413.33333333333331</v>
      </c>
      <c r="F314" s="6"/>
      <c r="G314" s="6">
        <f t="shared" si="49"/>
        <v>5356</v>
      </c>
      <c r="H314" s="6">
        <f t="shared" si="44"/>
        <v>446.33333333333331</v>
      </c>
      <c r="J314" s="6"/>
    </row>
    <row r="315" spans="1:10" x14ac:dyDescent="0.3">
      <c r="A315" s="3" t="s">
        <v>328</v>
      </c>
      <c r="B315" s="3">
        <v>3.6900000000000001E-3</v>
      </c>
      <c r="C315" s="80">
        <f>ROUND('Proposed Budget'!$F$42/312,0)/12</f>
        <v>78.333333333333329</v>
      </c>
      <c r="D315" s="21">
        <f t="shared" si="48"/>
        <v>4960</v>
      </c>
      <c r="E315" s="6">
        <f t="shared" si="45"/>
        <v>413.33333333333331</v>
      </c>
      <c r="F315" s="6"/>
      <c r="G315" s="6">
        <f t="shared" si="49"/>
        <v>5356</v>
      </c>
      <c r="H315" s="6">
        <f t="shared" si="44"/>
        <v>446.33333333333331</v>
      </c>
      <c r="J315" s="6"/>
    </row>
    <row r="316" spans="1:10" x14ac:dyDescent="0.3">
      <c r="A316" s="3" t="s">
        <v>329</v>
      </c>
      <c r="B316" s="3">
        <v>2.7399999999999998E-3</v>
      </c>
      <c r="C316" s="80">
        <f>ROUND('Proposed Budget'!$F$42/312,0)/12</f>
        <v>78.333333333333329</v>
      </c>
      <c r="D316" s="21">
        <f t="shared" si="48"/>
        <v>3928</v>
      </c>
      <c r="E316" s="6">
        <f t="shared" si="45"/>
        <v>327.33333333333331</v>
      </c>
      <c r="F316" s="6"/>
      <c r="G316" s="6">
        <f t="shared" si="49"/>
        <v>4216</v>
      </c>
      <c r="H316" s="6">
        <f t="shared" si="44"/>
        <v>351.33333333333331</v>
      </c>
      <c r="J316" s="6"/>
    </row>
    <row r="317" spans="1:10" x14ac:dyDescent="0.3">
      <c r="A317" s="3" t="s">
        <v>330</v>
      </c>
      <c r="B317" s="3">
        <v>2.7399999999999998E-3</v>
      </c>
      <c r="C317" s="80">
        <f>ROUND('Proposed Budget'!$F$42/312,0)/12</f>
        <v>78.333333333333329</v>
      </c>
      <c r="D317" s="21">
        <f t="shared" si="48"/>
        <v>3928</v>
      </c>
      <c r="E317" s="6">
        <f t="shared" si="45"/>
        <v>327.33333333333331</v>
      </c>
      <c r="F317" s="6"/>
      <c r="G317" s="6">
        <f t="shared" si="49"/>
        <v>4216</v>
      </c>
      <c r="H317" s="6">
        <f t="shared" si="44"/>
        <v>351.33333333333331</v>
      </c>
      <c r="J317" s="6"/>
    </row>
    <row r="318" spans="1:10" x14ac:dyDescent="0.3">
      <c r="A318" s="3" t="s">
        <v>331</v>
      </c>
      <c r="B318" s="3">
        <v>2.7399999999999998E-3</v>
      </c>
      <c r="C318" s="80">
        <f>ROUND('Proposed Budget'!$F$42/312,0)/12</f>
        <v>78.333333333333329</v>
      </c>
      <c r="D318" s="21">
        <f t="shared" si="48"/>
        <v>3928</v>
      </c>
      <c r="E318" s="6">
        <f t="shared" si="45"/>
        <v>327.33333333333331</v>
      </c>
      <c r="F318" s="6"/>
      <c r="G318" s="6">
        <f t="shared" si="49"/>
        <v>4216</v>
      </c>
      <c r="H318" s="6">
        <f t="shared" si="44"/>
        <v>351.33333333333331</v>
      </c>
      <c r="J318" s="6"/>
    </row>
    <row r="319" spans="1:10" x14ac:dyDescent="0.3">
      <c r="A319" s="3" t="s">
        <v>332</v>
      </c>
      <c r="B319" s="3">
        <v>2.7399999999999998E-3</v>
      </c>
      <c r="C319" s="80">
        <f>ROUND('Proposed Budget'!$F$42/312,0)/12</f>
        <v>78.333333333333329</v>
      </c>
      <c r="D319" s="21">
        <f t="shared" si="48"/>
        <v>3928</v>
      </c>
      <c r="E319" s="6">
        <f t="shared" si="45"/>
        <v>327.33333333333331</v>
      </c>
      <c r="F319" s="6"/>
      <c r="G319" s="6">
        <f t="shared" si="49"/>
        <v>4216</v>
      </c>
      <c r="H319" s="6">
        <f t="shared" si="44"/>
        <v>351.33333333333331</v>
      </c>
      <c r="J319" s="6"/>
    </row>
    <row r="320" spans="1:10" x14ac:dyDescent="0.3">
      <c r="A320" s="3" t="s">
        <v>333</v>
      </c>
      <c r="B320" s="3">
        <v>3.6900000000000001E-3</v>
      </c>
      <c r="C320" s="80">
        <f>ROUND('Proposed Budget'!$F$42/312,0)/12</f>
        <v>78.333333333333329</v>
      </c>
      <c r="D320" s="21">
        <f t="shared" si="48"/>
        <v>4960</v>
      </c>
      <c r="E320" s="6">
        <f t="shared" si="45"/>
        <v>413.33333333333331</v>
      </c>
      <c r="F320" s="6"/>
      <c r="G320" s="6">
        <f t="shared" si="49"/>
        <v>5356</v>
      </c>
      <c r="H320" s="6">
        <f t="shared" si="44"/>
        <v>446.33333333333331</v>
      </c>
      <c r="J320" s="6"/>
    </row>
    <row r="321" spans="1:10" x14ac:dyDescent="0.3">
      <c r="A321" s="3" t="s">
        <v>334</v>
      </c>
      <c r="B321" s="3">
        <v>3.6900000000000001E-3</v>
      </c>
      <c r="C321" s="80">
        <f>ROUND('Proposed Budget'!$F$42/312,0)/12</f>
        <v>78.333333333333329</v>
      </c>
      <c r="D321" s="21">
        <f t="shared" si="48"/>
        <v>4960</v>
      </c>
      <c r="E321" s="6">
        <f t="shared" si="45"/>
        <v>413.33333333333331</v>
      </c>
      <c r="F321" s="6"/>
      <c r="G321" s="6">
        <f t="shared" si="49"/>
        <v>5356</v>
      </c>
      <c r="H321" s="6">
        <f t="shared" si="44"/>
        <v>446.33333333333331</v>
      </c>
      <c r="J321" s="6"/>
    </row>
    <row r="322" spans="1:10" x14ac:dyDescent="0.3">
      <c r="A322" s="3" t="s">
        <v>335</v>
      </c>
      <c r="B322" s="3">
        <v>4.1599999999999996E-3</v>
      </c>
      <c r="C322" s="80">
        <f>ROUND('Proposed Budget'!$F$42/312,0)/12</f>
        <v>78.333333333333329</v>
      </c>
      <c r="D322" s="21">
        <f t="shared" si="48"/>
        <v>5476</v>
      </c>
      <c r="E322" s="6">
        <f t="shared" si="45"/>
        <v>456.33333333333331</v>
      </c>
      <c r="F322" s="6"/>
      <c r="G322" s="6">
        <f t="shared" si="49"/>
        <v>5920</v>
      </c>
      <c r="H322" s="6">
        <f t="shared" si="44"/>
        <v>493.33333333333331</v>
      </c>
      <c r="J322" s="6"/>
    </row>
    <row r="323" spans="1:10" x14ac:dyDescent="0.3">
      <c r="C323" s="80"/>
      <c r="D323" s="21"/>
      <c r="E323" s="6"/>
      <c r="F323" s="6"/>
      <c r="G323" s="6"/>
      <c r="H323" s="6"/>
      <c r="J323" s="6"/>
    </row>
    <row r="324" spans="1:10" x14ac:dyDescent="0.3">
      <c r="A324" s="3" t="s">
        <v>336</v>
      </c>
      <c r="B324" s="3">
        <v>4.2700000000000004E-3</v>
      </c>
      <c r="C324" s="80">
        <f>ROUND('Proposed Budget'!$F$42/312,0)/12</f>
        <v>78.333333333333329</v>
      </c>
      <c r="D324" s="21">
        <f t="shared" ref="D324:D347" si="50">E324*12</f>
        <v>5596</v>
      </c>
      <c r="E324" s="6">
        <f t="shared" si="45"/>
        <v>466.33333333333331</v>
      </c>
      <c r="F324" s="6"/>
      <c r="G324" s="6">
        <f t="shared" ref="G324:G347" si="51">H324*12</f>
        <v>6052</v>
      </c>
      <c r="H324" s="6">
        <f t="shared" si="44"/>
        <v>504.33333333333331</v>
      </c>
      <c r="J324" s="6"/>
    </row>
    <row r="325" spans="1:10" x14ac:dyDescent="0.3">
      <c r="A325" s="3" t="s">
        <v>337</v>
      </c>
      <c r="B325" s="3">
        <v>2.8600000000000001E-3</v>
      </c>
      <c r="C325" s="80">
        <f>ROUND('Proposed Budget'!$F$42/312,0)/12</f>
        <v>78.333333333333329</v>
      </c>
      <c r="D325" s="21">
        <f t="shared" si="50"/>
        <v>4060</v>
      </c>
      <c r="E325" s="6">
        <f t="shared" si="45"/>
        <v>338.33333333333331</v>
      </c>
      <c r="F325" s="6"/>
      <c r="G325" s="6">
        <f t="shared" si="51"/>
        <v>4360</v>
      </c>
      <c r="H325" s="6">
        <f t="shared" si="44"/>
        <v>363.33333333333331</v>
      </c>
      <c r="J325" s="6"/>
    </row>
    <row r="326" spans="1:10" x14ac:dyDescent="0.3">
      <c r="A326" s="3" t="s">
        <v>224</v>
      </c>
      <c r="B326" s="3">
        <v>2.8600000000000001E-3</v>
      </c>
      <c r="C326" s="80">
        <f>ROUND('Proposed Budget'!$F$42/312,0)/12</f>
        <v>78.333333333333329</v>
      </c>
      <c r="D326" s="21">
        <f t="shared" si="50"/>
        <v>4060</v>
      </c>
      <c r="E326" s="6">
        <f t="shared" si="45"/>
        <v>338.33333333333331</v>
      </c>
      <c r="F326" s="6"/>
      <c r="G326" s="6">
        <f t="shared" si="51"/>
        <v>4360</v>
      </c>
      <c r="H326" s="6">
        <f t="shared" si="44"/>
        <v>363.33333333333331</v>
      </c>
      <c r="J326" s="6"/>
    </row>
    <row r="327" spans="1:10" x14ac:dyDescent="0.3">
      <c r="A327" s="3" t="s">
        <v>338</v>
      </c>
      <c r="B327" s="3">
        <v>2.8600000000000001E-3</v>
      </c>
      <c r="C327" s="80">
        <f>ROUND('Proposed Budget'!$F$42/312,0)/12</f>
        <v>78.333333333333329</v>
      </c>
      <c r="D327" s="21">
        <f t="shared" si="50"/>
        <v>4060</v>
      </c>
      <c r="E327" s="6">
        <f t="shared" si="45"/>
        <v>338.33333333333331</v>
      </c>
      <c r="F327" s="6"/>
      <c r="G327" s="6">
        <f t="shared" si="51"/>
        <v>4360</v>
      </c>
      <c r="H327" s="6">
        <f t="shared" si="44"/>
        <v>363.33333333333331</v>
      </c>
      <c r="J327" s="6"/>
    </row>
    <row r="328" spans="1:10" x14ac:dyDescent="0.3">
      <c r="A328" s="3" t="s">
        <v>339</v>
      </c>
      <c r="B328" s="3">
        <v>2.8600000000000001E-3</v>
      </c>
      <c r="C328" s="80">
        <f>ROUND('Proposed Budget'!$F$42/312,0)/12</f>
        <v>78.333333333333329</v>
      </c>
      <c r="D328" s="21">
        <f t="shared" si="50"/>
        <v>4060</v>
      </c>
      <c r="E328" s="6">
        <f t="shared" si="45"/>
        <v>338.33333333333331</v>
      </c>
      <c r="F328" s="6"/>
      <c r="G328" s="6">
        <f t="shared" si="51"/>
        <v>4360</v>
      </c>
      <c r="H328" s="6">
        <f t="shared" si="44"/>
        <v>363.33333333333331</v>
      </c>
      <c r="J328" s="6"/>
    </row>
    <row r="329" spans="1:10" x14ac:dyDescent="0.3">
      <c r="A329" s="3" t="s">
        <v>340</v>
      </c>
      <c r="B329" s="3">
        <v>3.8E-3</v>
      </c>
      <c r="C329" s="80">
        <f>ROUND('Proposed Budget'!$F$42/312,0)/12</f>
        <v>78.333333333333329</v>
      </c>
      <c r="D329" s="21">
        <f t="shared" si="50"/>
        <v>5080</v>
      </c>
      <c r="E329" s="6">
        <f t="shared" si="45"/>
        <v>423.33333333333331</v>
      </c>
      <c r="F329" s="6"/>
      <c r="G329" s="6">
        <f t="shared" si="51"/>
        <v>5488</v>
      </c>
      <c r="H329" s="6">
        <f t="shared" si="44"/>
        <v>457.33333333333331</v>
      </c>
      <c r="J329" s="6"/>
    </row>
    <row r="330" spans="1:10" x14ac:dyDescent="0.3">
      <c r="A330" s="3" t="s">
        <v>341</v>
      </c>
      <c r="B330" s="3">
        <v>3.8E-3</v>
      </c>
      <c r="C330" s="80">
        <f>ROUND('Proposed Budget'!$F$42/312,0)/12</f>
        <v>78.333333333333329</v>
      </c>
      <c r="D330" s="21">
        <f t="shared" si="50"/>
        <v>5080</v>
      </c>
      <c r="E330" s="6">
        <f t="shared" si="45"/>
        <v>423.33333333333331</v>
      </c>
      <c r="F330" s="6"/>
      <c r="G330" s="6">
        <f t="shared" si="51"/>
        <v>5488</v>
      </c>
      <c r="H330" s="6">
        <f t="shared" si="44"/>
        <v>457.33333333333331</v>
      </c>
      <c r="J330" s="6"/>
    </row>
    <row r="331" spans="1:10" x14ac:dyDescent="0.3">
      <c r="A331" s="3" t="s">
        <v>342</v>
      </c>
      <c r="B331" s="3">
        <v>3.8E-3</v>
      </c>
      <c r="C331" s="80">
        <f>ROUND('Proposed Budget'!$F$42/312,0)/12</f>
        <v>78.333333333333329</v>
      </c>
      <c r="D331" s="21">
        <f t="shared" si="50"/>
        <v>5080</v>
      </c>
      <c r="E331" s="6">
        <f t="shared" si="45"/>
        <v>423.33333333333331</v>
      </c>
      <c r="F331" s="6"/>
      <c r="G331" s="6">
        <f t="shared" si="51"/>
        <v>5488</v>
      </c>
      <c r="H331" s="6">
        <f t="shared" si="44"/>
        <v>457.33333333333331</v>
      </c>
      <c r="J331" s="6"/>
    </row>
    <row r="332" spans="1:10" x14ac:dyDescent="0.3">
      <c r="A332" s="3" t="s">
        <v>343</v>
      </c>
      <c r="B332" s="3">
        <v>3.8E-3</v>
      </c>
      <c r="C332" s="80">
        <f>ROUND('Proposed Budget'!$F$42/312,0)/12</f>
        <v>78.333333333333329</v>
      </c>
      <c r="D332" s="21">
        <f t="shared" si="50"/>
        <v>5080</v>
      </c>
      <c r="E332" s="6">
        <f t="shared" si="45"/>
        <v>423.33333333333331</v>
      </c>
      <c r="F332" s="6"/>
      <c r="G332" s="6">
        <f t="shared" si="51"/>
        <v>5488</v>
      </c>
      <c r="H332" s="6">
        <f t="shared" si="44"/>
        <v>457.33333333333331</v>
      </c>
      <c r="J332" s="6"/>
    </row>
    <row r="333" spans="1:10" x14ac:dyDescent="0.3">
      <c r="A333" s="3" t="s">
        <v>344</v>
      </c>
      <c r="B333" s="3">
        <v>2.8600000000000001E-3</v>
      </c>
      <c r="C333" s="80">
        <f>ROUND('Proposed Budget'!$F$42/312,0)/12</f>
        <v>78.333333333333329</v>
      </c>
      <c r="D333" s="21">
        <f t="shared" si="50"/>
        <v>4060</v>
      </c>
      <c r="E333" s="6">
        <f t="shared" si="45"/>
        <v>338.33333333333331</v>
      </c>
      <c r="F333" s="6"/>
      <c r="G333" s="6">
        <f t="shared" si="51"/>
        <v>4360</v>
      </c>
      <c r="H333" s="6">
        <f t="shared" si="44"/>
        <v>363.33333333333331</v>
      </c>
      <c r="J333" s="6"/>
    </row>
    <row r="334" spans="1:10" x14ac:dyDescent="0.3">
      <c r="A334" s="3" t="s">
        <v>345</v>
      </c>
      <c r="B334" s="3">
        <v>2.8600000000000001E-3</v>
      </c>
      <c r="C334" s="80">
        <f>ROUND('Proposed Budget'!$F$42/312,0)/12</f>
        <v>78.333333333333329</v>
      </c>
      <c r="D334" s="21">
        <f t="shared" si="50"/>
        <v>4060</v>
      </c>
      <c r="E334" s="6">
        <f t="shared" si="45"/>
        <v>338.33333333333331</v>
      </c>
      <c r="F334" s="6"/>
      <c r="G334" s="6">
        <f t="shared" si="51"/>
        <v>4360</v>
      </c>
      <c r="H334" s="6">
        <f t="shared" ref="H334:H346" si="52">ROUND((B334*$G$5)/12,0)+C334</f>
        <v>363.33333333333331</v>
      </c>
      <c r="J334" s="6"/>
    </row>
    <row r="335" spans="1:10" x14ac:dyDescent="0.3">
      <c r="A335" s="3" t="s">
        <v>346</v>
      </c>
      <c r="B335" s="3">
        <v>2.8600000000000001E-3</v>
      </c>
      <c r="C335" s="80">
        <f>ROUND('Proposed Budget'!$F$42/312,0)/12</f>
        <v>78.333333333333329</v>
      </c>
      <c r="D335" s="21">
        <f t="shared" si="50"/>
        <v>4060</v>
      </c>
      <c r="E335" s="6">
        <f t="shared" ref="E335:E347" si="53">ROUND((B335*$G$4)/12,0)+C335</f>
        <v>338.33333333333331</v>
      </c>
      <c r="F335" s="6"/>
      <c r="G335" s="6">
        <f t="shared" si="51"/>
        <v>4360</v>
      </c>
      <c r="H335" s="6">
        <f t="shared" si="52"/>
        <v>363.33333333333331</v>
      </c>
      <c r="J335" s="6"/>
    </row>
    <row r="336" spans="1:10" x14ac:dyDescent="0.3">
      <c r="A336" s="3" t="s">
        <v>347</v>
      </c>
      <c r="B336" s="3">
        <v>2.8600000000000001E-3</v>
      </c>
      <c r="C336" s="80">
        <f>ROUND('Proposed Budget'!$F$42/312,0)/12</f>
        <v>78.333333333333329</v>
      </c>
      <c r="D336" s="21">
        <f t="shared" si="50"/>
        <v>4060</v>
      </c>
      <c r="E336" s="6">
        <f t="shared" si="53"/>
        <v>338.33333333333331</v>
      </c>
      <c r="F336" s="6"/>
      <c r="G336" s="6">
        <f t="shared" si="51"/>
        <v>4360</v>
      </c>
      <c r="H336" s="6">
        <f t="shared" si="52"/>
        <v>363.33333333333331</v>
      </c>
      <c r="J336" s="6"/>
    </row>
    <row r="337" spans="1:10" x14ac:dyDescent="0.3">
      <c r="A337" s="3" t="s">
        <v>348</v>
      </c>
      <c r="B337" s="3">
        <v>4.2700000000000004E-3</v>
      </c>
      <c r="C337" s="80">
        <f>ROUND('Proposed Budget'!$F$42/312,0)/12</f>
        <v>78.333333333333329</v>
      </c>
      <c r="D337" s="21">
        <f t="shared" si="50"/>
        <v>5596</v>
      </c>
      <c r="E337" s="6">
        <f t="shared" si="53"/>
        <v>466.33333333333331</v>
      </c>
      <c r="F337" s="6"/>
      <c r="G337" s="6">
        <f t="shared" si="51"/>
        <v>6052</v>
      </c>
      <c r="H337" s="6">
        <f t="shared" si="52"/>
        <v>504.33333333333331</v>
      </c>
      <c r="J337" s="6"/>
    </row>
    <row r="338" spans="1:10" x14ac:dyDescent="0.3">
      <c r="A338" s="3" t="s">
        <v>349</v>
      </c>
      <c r="B338" s="3">
        <v>3.8E-3</v>
      </c>
      <c r="C338" s="80">
        <f>ROUND('Proposed Budget'!$F$42/312,0)/12</f>
        <v>78.333333333333329</v>
      </c>
      <c r="D338" s="21">
        <f t="shared" si="50"/>
        <v>5080</v>
      </c>
      <c r="E338" s="6">
        <f t="shared" si="53"/>
        <v>423.33333333333331</v>
      </c>
      <c r="F338" s="6"/>
      <c r="G338" s="6">
        <f t="shared" si="51"/>
        <v>5488</v>
      </c>
      <c r="H338" s="6">
        <f t="shared" si="52"/>
        <v>457.33333333333331</v>
      </c>
      <c r="J338" s="6"/>
    </row>
    <row r="339" spans="1:10" x14ac:dyDescent="0.3">
      <c r="A339" s="3" t="s">
        <v>350</v>
      </c>
      <c r="B339" s="3">
        <v>3.8E-3</v>
      </c>
      <c r="C339" s="80">
        <f>ROUND('Proposed Budget'!$F$42/312,0)/12</f>
        <v>78.333333333333329</v>
      </c>
      <c r="D339" s="21">
        <f t="shared" si="50"/>
        <v>5080</v>
      </c>
      <c r="E339" s="6">
        <f t="shared" si="53"/>
        <v>423.33333333333331</v>
      </c>
      <c r="F339" s="6"/>
      <c r="G339" s="6">
        <f t="shared" si="51"/>
        <v>5488</v>
      </c>
      <c r="H339" s="6">
        <f t="shared" si="52"/>
        <v>457.33333333333331</v>
      </c>
      <c r="J339" s="6"/>
    </row>
    <row r="340" spans="1:10" x14ac:dyDescent="0.3">
      <c r="A340" s="3" t="s">
        <v>351</v>
      </c>
      <c r="B340" s="3">
        <v>3.8E-3</v>
      </c>
      <c r="C340" s="80">
        <f>ROUND('Proposed Budget'!$F$42/312,0)/12</f>
        <v>78.333333333333329</v>
      </c>
      <c r="D340" s="21">
        <f t="shared" si="50"/>
        <v>5080</v>
      </c>
      <c r="E340" s="6">
        <f t="shared" si="53"/>
        <v>423.33333333333331</v>
      </c>
      <c r="F340" s="6"/>
      <c r="G340" s="6">
        <f t="shared" si="51"/>
        <v>5488</v>
      </c>
      <c r="H340" s="6">
        <f t="shared" si="52"/>
        <v>457.33333333333331</v>
      </c>
      <c r="J340" s="6"/>
    </row>
    <row r="341" spans="1:10" x14ac:dyDescent="0.3">
      <c r="A341" s="3" t="s">
        <v>352</v>
      </c>
      <c r="B341" s="3">
        <v>2.8600000000000001E-3</v>
      </c>
      <c r="C341" s="80">
        <f>ROUND('Proposed Budget'!$F$42/312,0)/12</f>
        <v>78.333333333333329</v>
      </c>
      <c r="D341" s="21">
        <f t="shared" si="50"/>
        <v>4060</v>
      </c>
      <c r="E341" s="6">
        <f t="shared" si="53"/>
        <v>338.33333333333331</v>
      </c>
      <c r="F341" s="6"/>
      <c r="G341" s="6">
        <f t="shared" si="51"/>
        <v>4360</v>
      </c>
      <c r="H341" s="6">
        <f t="shared" si="52"/>
        <v>363.33333333333331</v>
      </c>
      <c r="J341" s="6"/>
    </row>
    <row r="342" spans="1:10" x14ac:dyDescent="0.3">
      <c r="A342" s="3" t="s">
        <v>353</v>
      </c>
      <c r="B342" s="3">
        <v>2.8600000000000001E-3</v>
      </c>
      <c r="C342" s="80">
        <f>ROUND('Proposed Budget'!$F$42/312,0)/12</f>
        <v>78.333333333333329</v>
      </c>
      <c r="D342" s="21">
        <f t="shared" si="50"/>
        <v>4060</v>
      </c>
      <c r="E342" s="6">
        <f t="shared" si="53"/>
        <v>338.33333333333331</v>
      </c>
      <c r="F342" s="6"/>
      <c r="G342" s="6">
        <f t="shared" si="51"/>
        <v>4360</v>
      </c>
      <c r="H342" s="6">
        <f t="shared" si="52"/>
        <v>363.33333333333331</v>
      </c>
      <c r="J342" s="6"/>
    </row>
    <row r="343" spans="1:10" x14ac:dyDescent="0.3">
      <c r="A343" s="3" t="s">
        <v>354</v>
      </c>
      <c r="B343" s="3">
        <v>2.8600000000000001E-3</v>
      </c>
      <c r="C343" s="80">
        <f>ROUND('Proposed Budget'!$F$42/312,0)/12</f>
        <v>78.333333333333329</v>
      </c>
      <c r="D343" s="21">
        <f t="shared" si="50"/>
        <v>4060</v>
      </c>
      <c r="E343" s="6">
        <f t="shared" si="53"/>
        <v>338.33333333333331</v>
      </c>
      <c r="F343" s="6"/>
      <c r="G343" s="6">
        <f t="shared" si="51"/>
        <v>4360</v>
      </c>
      <c r="H343" s="6">
        <f t="shared" si="52"/>
        <v>363.33333333333331</v>
      </c>
      <c r="J343" s="6"/>
    </row>
    <row r="344" spans="1:10" x14ac:dyDescent="0.3">
      <c r="A344" s="3" t="s">
        <v>355</v>
      </c>
      <c r="B344" s="3">
        <v>2.8600000000000001E-3</v>
      </c>
      <c r="C344" s="80">
        <f>ROUND('Proposed Budget'!$F$42/312,0)/12</f>
        <v>78.333333333333329</v>
      </c>
      <c r="D344" s="21">
        <f t="shared" si="50"/>
        <v>4060</v>
      </c>
      <c r="E344" s="6">
        <f t="shared" si="53"/>
        <v>338.33333333333331</v>
      </c>
      <c r="F344" s="6"/>
      <c r="G344" s="6">
        <f t="shared" si="51"/>
        <v>4360</v>
      </c>
      <c r="H344" s="6">
        <f t="shared" si="52"/>
        <v>363.33333333333331</v>
      </c>
      <c r="J344" s="6"/>
    </row>
    <row r="345" spans="1:10" x14ac:dyDescent="0.3">
      <c r="A345" s="3" t="s">
        <v>356</v>
      </c>
      <c r="B345" s="3">
        <v>3.8E-3</v>
      </c>
      <c r="C345" s="80">
        <f>ROUND('Proposed Budget'!$F$42/312,0)/12</f>
        <v>78.333333333333329</v>
      </c>
      <c r="D345" s="21">
        <f t="shared" si="50"/>
        <v>5080</v>
      </c>
      <c r="E345" s="6">
        <f t="shared" si="53"/>
        <v>423.33333333333331</v>
      </c>
      <c r="F345" s="6"/>
      <c r="G345" s="6">
        <f t="shared" si="51"/>
        <v>5488</v>
      </c>
      <c r="H345" s="6">
        <f t="shared" si="52"/>
        <v>457.33333333333331</v>
      </c>
      <c r="J345" s="6"/>
    </row>
    <row r="346" spans="1:10" x14ac:dyDescent="0.3">
      <c r="A346" s="3" t="s">
        <v>357</v>
      </c>
      <c r="B346" s="3">
        <v>3.8E-3</v>
      </c>
      <c r="C346" s="80">
        <f>ROUND('Proposed Budget'!$F$42/312,0)/12</f>
        <v>78.333333333333329</v>
      </c>
      <c r="D346" s="21">
        <f t="shared" si="50"/>
        <v>5080</v>
      </c>
      <c r="E346" s="6">
        <f t="shared" si="53"/>
        <v>423.33333333333331</v>
      </c>
      <c r="F346" s="6"/>
      <c r="G346" s="6">
        <f t="shared" si="51"/>
        <v>5488</v>
      </c>
      <c r="H346" s="6">
        <f t="shared" si="52"/>
        <v>457.33333333333331</v>
      </c>
      <c r="J346" s="6"/>
    </row>
    <row r="347" spans="1:10" x14ac:dyDescent="0.3">
      <c r="A347" s="3" t="s">
        <v>358</v>
      </c>
      <c r="B347" s="3">
        <v>4.2700000000000004E-3</v>
      </c>
      <c r="C347" s="80">
        <f>ROUND('Proposed Budget'!$F$42/312,0)/12</f>
        <v>78.333333333333329</v>
      </c>
      <c r="D347" s="21">
        <f t="shared" si="50"/>
        <v>5596</v>
      </c>
      <c r="E347" s="6">
        <f t="shared" si="53"/>
        <v>466.33333333333331</v>
      </c>
      <c r="F347" s="6"/>
      <c r="G347" s="6">
        <f t="shared" si="51"/>
        <v>6052</v>
      </c>
      <c r="H347" s="6">
        <f>ROUND((B347*$G$5)/12,0)+C347</f>
        <v>504.33333333333331</v>
      </c>
      <c r="J347" s="6"/>
    </row>
    <row r="348" spans="1:10" ht="16.2" thickBot="1" x14ac:dyDescent="0.35">
      <c r="A348" s="10"/>
      <c r="B348" s="10"/>
      <c r="C348" s="10"/>
      <c r="D348" s="22"/>
      <c r="E348" s="12"/>
      <c r="F348" s="12"/>
      <c r="G348" s="12"/>
      <c r="H348" s="12"/>
    </row>
    <row r="349" spans="1:10" s="17" customFormat="1" x14ac:dyDescent="0.3">
      <c r="A349" s="14" t="s">
        <v>359</v>
      </c>
      <c r="B349" s="23">
        <f>SUM(B14:B347)</f>
        <v>1.0000000000000002</v>
      </c>
      <c r="C349" s="23"/>
      <c r="D349" s="24">
        <f>SUM(D14:D347)</f>
        <v>1382940</v>
      </c>
      <c r="E349" s="23"/>
      <c r="F349" s="23"/>
      <c r="G349" s="24">
        <f>SUM(G14:G347)</f>
        <v>1489536</v>
      </c>
      <c r="H349" s="23"/>
    </row>
  </sheetData>
  <mergeCells count="2">
    <mergeCell ref="A1:H1"/>
    <mergeCell ref="A2:H2"/>
  </mergeCells>
  <phoneticPr fontId="2" type="noConversion"/>
  <pageMargins left="0.5" right="0.5" top="0.5" bottom="0.5" header="0.5" footer="0.5"/>
  <pageSetup scale="9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4"/>
  <sheetViews>
    <sheetView zoomScaleNormal="100" zoomScaleSheetLayoutView="100" workbookViewId="0">
      <selection activeCell="F12" sqref="F12"/>
    </sheetView>
  </sheetViews>
  <sheetFormatPr defaultColWidth="9.109375" defaultRowHeight="15.6" x14ac:dyDescent="0.3"/>
  <cols>
    <col min="1" max="1" width="36.5546875" style="2" bestFit="1" customWidth="1"/>
    <col min="2" max="2" width="2.109375" style="2" customWidth="1"/>
    <col min="3" max="3" width="12.33203125" style="3" bestFit="1" customWidth="1"/>
    <col min="4" max="4" width="11" style="3" bestFit="1" customWidth="1"/>
    <col min="5" max="5" width="15.5546875" style="2" customWidth="1"/>
    <col min="6" max="6" width="14" style="2" bestFit="1" customWidth="1"/>
    <col min="7" max="7" width="16" style="2" customWidth="1"/>
    <col min="8" max="8" width="11.5546875" style="1" bestFit="1" customWidth="1"/>
    <col min="9" max="9" width="6.5546875" style="2" bestFit="1" customWidth="1"/>
    <col min="10" max="10" width="9.109375" style="2"/>
    <col min="11" max="11" width="13.6640625" style="2" bestFit="1" customWidth="1"/>
    <col min="12" max="12" width="9.109375" style="2"/>
    <col min="13" max="13" width="12.6640625" style="1" bestFit="1" customWidth="1"/>
    <col min="14" max="14" width="9.88671875" style="1" bestFit="1" customWidth="1"/>
    <col min="15" max="15" width="11.5546875" style="1" bestFit="1" customWidth="1"/>
    <col min="16" max="16" width="12.6640625" style="1" bestFit="1" customWidth="1"/>
    <col min="17" max="16384" width="9.109375" style="2"/>
  </cols>
  <sheetData>
    <row r="1" spans="1:16" ht="21" x14ac:dyDescent="0.4">
      <c r="A1" s="81" t="s">
        <v>0</v>
      </c>
      <c r="B1" s="81"/>
      <c r="C1" s="81"/>
      <c r="D1" s="81"/>
      <c r="E1" s="81"/>
      <c r="F1" s="81"/>
      <c r="G1" s="81"/>
    </row>
    <row r="2" spans="1:16" ht="21" x14ac:dyDescent="0.4">
      <c r="A2" s="81" t="s">
        <v>360</v>
      </c>
      <c r="B2" s="81"/>
      <c r="C2" s="81"/>
      <c r="D2" s="81"/>
      <c r="E2" s="81"/>
      <c r="F2" s="81"/>
      <c r="G2" s="81"/>
    </row>
    <row r="4" spans="1:16" s="3" customFormat="1" x14ac:dyDescent="0.3">
      <c r="C4" s="3" t="s">
        <v>361</v>
      </c>
      <c r="D4" s="3" t="s">
        <v>361</v>
      </c>
      <c r="E4" s="3" t="s">
        <v>361</v>
      </c>
      <c r="F4" s="3" t="s">
        <v>361</v>
      </c>
      <c r="H4" s="4"/>
      <c r="M4" s="4"/>
      <c r="N4" s="4"/>
      <c r="O4" s="4"/>
      <c r="P4" s="4"/>
    </row>
    <row r="5" spans="1:16" s="3" customFormat="1" x14ac:dyDescent="0.3">
      <c r="C5" s="3" t="s">
        <v>362</v>
      </c>
      <c r="D5" s="3" t="s">
        <v>363</v>
      </c>
      <c r="E5" s="3" t="s">
        <v>364</v>
      </c>
      <c r="F5" s="3" t="s">
        <v>365</v>
      </c>
      <c r="G5" s="3" t="s">
        <v>366</v>
      </c>
      <c r="H5" s="4"/>
      <c r="M5" s="4"/>
      <c r="N5" s="4"/>
      <c r="O5" s="4"/>
      <c r="P5" s="4"/>
    </row>
    <row r="6" spans="1:16" s="3" customFormat="1" ht="16.2" thickBot="1" x14ac:dyDescent="0.35">
      <c r="A6" s="10" t="s">
        <v>367</v>
      </c>
      <c r="B6" s="10"/>
      <c r="C6" s="10" t="s">
        <v>368</v>
      </c>
      <c r="D6" s="10" t="s">
        <v>369</v>
      </c>
      <c r="E6" s="10" t="s">
        <v>370</v>
      </c>
      <c r="F6" s="47" t="s">
        <v>371</v>
      </c>
      <c r="G6" s="10" t="s">
        <v>372</v>
      </c>
      <c r="H6" s="4"/>
      <c r="K6" s="3">
        <v>96811.51</v>
      </c>
      <c r="M6" s="4"/>
      <c r="N6" s="4"/>
      <c r="O6" s="4"/>
      <c r="P6" s="4"/>
    </row>
    <row r="7" spans="1:16" x14ac:dyDescent="0.3">
      <c r="O7" s="5">
        <v>5</v>
      </c>
    </row>
    <row r="8" spans="1:16" x14ac:dyDescent="0.3">
      <c r="A8" s="30" t="s">
        <v>373</v>
      </c>
      <c r="E8" s="1"/>
      <c r="F8" s="1">
        <f>231638.01+(625*4)</f>
        <v>234138.01</v>
      </c>
      <c r="G8" s="1"/>
      <c r="O8" s="5"/>
    </row>
    <row r="9" spans="1:16" x14ac:dyDescent="0.3">
      <c r="A9" s="30"/>
      <c r="E9" s="1"/>
      <c r="F9" s="1"/>
      <c r="G9" s="1"/>
      <c r="O9" s="5"/>
    </row>
    <row r="10" spans="1:16" x14ac:dyDescent="0.3">
      <c r="A10" s="30" t="s">
        <v>374</v>
      </c>
      <c r="C10" s="3">
        <v>15</v>
      </c>
      <c r="D10" s="3">
        <v>5</v>
      </c>
      <c r="E10" s="1">
        <v>20000</v>
      </c>
      <c r="F10" s="1">
        <v>0</v>
      </c>
      <c r="G10" s="1">
        <f>ROUND((E10-F10)/D10,0)</f>
        <v>4000</v>
      </c>
      <c r="H10" s="1">
        <f>ROUND(G10/12,4)</f>
        <v>333.33330000000001</v>
      </c>
      <c r="I10" s="7">
        <f>E10/$E$19</f>
        <v>1.6393442622950821E-2</v>
      </c>
      <c r="K10" s="2">
        <f>$K$6*I10</f>
        <v>1587.0739344262295</v>
      </c>
      <c r="M10" s="8">
        <v>0</v>
      </c>
      <c r="N10" s="1">
        <v>0</v>
      </c>
      <c r="O10" s="1">
        <f>$O$7*N10</f>
        <v>0</v>
      </c>
      <c r="P10" s="1">
        <f>M10+O10</f>
        <v>0</v>
      </c>
    </row>
    <row r="11" spans="1:16" x14ac:dyDescent="0.3">
      <c r="A11" s="30" t="s">
        <v>375</v>
      </c>
      <c r="C11" s="3">
        <v>0</v>
      </c>
      <c r="D11" s="3">
        <v>0</v>
      </c>
      <c r="E11" s="1"/>
      <c r="F11" s="1">
        <f>193752.91+(9625*4)</f>
        <v>232252.91</v>
      </c>
      <c r="G11" s="1"/>
      <c r="I11" s="7"/>
      <c r="M11" s="8"/>
    </row>
    <row r="12" spans="1:16" x14ac:dyDescent="0.3">
      <c r="A12" s="30" t="s">
        <v>376</v>
      </c>
      <c r="C12" s="3">
        <v>20</v>
      </c>
      <c r="D12" s="3">
        <v>10</v>
      </c>
      <c r="E12" s="1">
        <v>250000</v>
      </c>
      <c r="F12" s="1">
        <v>0</v>
      </c>
      <c r="G12" s="1">
        <f t="shared" ref="G12:G15" si="0">ROUND((E12-F12)/D12,0)</f>
        <v>25000</v>
      </c>
      <c r="H12" s="1">
        <f>ROUND(G12/12,4)</f>
        <v>2083.3332999999998</v>
      </c>
      <c r="I12" s="7">
        <f>E12/$E$19</f>
        <v>0.20491803278688525</v>
      </c>
      <c r="K12" s="2">
        <f>$K$6*I12</f>
        <v>19838.424180327867</v>
      </c>
      <c r="M12" s="8">
        <v>0</v>
      </c>
      <c r="N12" s="1">
        <v>0</v>
      </c>
      <c r="O12" s="1">
        <f>$O$7*N12</f>
        <v>0</v>
      </c>
      <c r="P12" s="1">
        <f>M12+O12</f>
        <v>0</v>
      </c>
    </row>
    <row r="13" spans="1:16" x14ac:dyDescent="0.3">
      <c r="A13" s="30" t="s">
        <v>377</v>
      </c>
      <c r="E13" s="1"/>
      <c r="F13" s="1"/>
      <c r="G13" s="1"/>
      <c r="I13" s="7"/>
      <c r="M13" s="8"/>
    </row>
    <row r="14" spans="1:16" x14ac:dyDescent="0.3">
      <c r="A14" s="30" t="s">
        <v>378</v>
      </c>
      <c r="C14" s="3">
        <v>25</v>
      </c>
      <c r="D14" s="3">
        <v>13</v>
      </c>
      <c r="E14" s="1">
        <v>750000</v>
      </c>
      <c r="F14" s="1">
        <v>0</v>
      </c>
      <c r="G14" s="1">
        <f t="shared" si="0"/>
        <v>57692</v>
      </c>
      <c r="H14" s="1">
        <f>ROUND(G14/12,4)</f>
        <v>4807.6666999999998</v>
      </c>
      <c r="I14" s="7">
        <f>E14/$E$19</f>
        <v>0.61475409836065575</v>
      </c>
      <c r="K14" s="2">
        <f>$K$6*I14</f>
        <v>59515.272540983606</v>
      </c>
      <c r="M14" s="8" t="s">
        <v>18</v>
      </c>
      <c r="N14" s="1">
        <v>0</v>
      </c>
      <c r="O14" s="1">
        <f>$O$7*N14</f>
        <v>0</v>
      </c>
      <c r="P14" s="1" t="e">
        <f>M14+O14</f>
        <v>#VALUE!</v>
      </c>
    </row>
    <row r="15" spans="1:16" x14ac:dyDescent="0.3">
      <c r="A15" s="30" t="s">
        <v>379</v>
      </c>
      <c r="C15" s="3">
        <v>10</v>
      </c>
      <c r="D15" s="3">
        <v>10</v>
      </c>
      <c r="E15" s="1">
        <v>200000</v>
      </c>
      <c r="F15" s="1">
        <v>0</v>
      </c>
      <c r="G15" s="1">
        <f t="shared" si="0"/>
        <v>20000</v>
      </c>
      <c r="H15" s="1">
        <f>ROUND(G15/12,4)</f>
        <v>1666.6667</v>
      </c>
      <c r="I15" s="7">
        <f>E15/$E$19</f>
        <v>0.16393442622950818</v>
      </c>
      <c r="K15" s="2">
        <f>$K$6*I15</f>
        <v>15870.739344262292</v>
      </c>
      <c r="M15" s="8">
        <v>0</v>
      </c>
      <c r="N15" s="1">
        <v>0</v>
      </c>
      <c r="O15" s="1">
        <f>$O$7*N15</f>
        <v>0</v>
      </c>
      <c r="P15" s="1">
        <f>M15+O15</f>
        <v>0</v>
      </c>
    </row>
    <row r="16" spans="1:16" x14ac:dyDescent="0.3">
      <c r="A16" s="30"/>
      <c r="E16" s="1"/>
      <c r="F16" s="1"/>
      <c r="G16" s="1"/>
      <c r="I16" s="7"/>
    </row>
    <row r="17" spans="1:11" x14ac:dyDescent="0.3">
      <c r="A17" s="30" t="s">
        <v>380</v>
      </c>
      <c r="E17" s="1"/>
      <c r="F17" s="1"/>
      <c r="G17" s="51" t="s">
        <v>18</v>
      </c>
      <c r="I17" s="7"/>
    </row>
    <row r="18" spans="1:11" ht="16.2" thickBot="1" x14ac:dyDescent="0.35">
      <c r="C18" s="10"/>
      <c r="D18" s="10"/>
      <c r="E18" s="11"/>
      <c r="F18" s="11"/>
      <c r="G18" s="11"/>
      <c r="H18" s="11"/>
      <c r="I18" s="12"/>
      <c r="J18" s="12"/>
      <c r="K18" s="12"/>
    </row>
    <row r="19" spans="1:11" x14ac:dyDescent="0.3">
      <c r="E19" s="1">
        <f t="shared" ref="E19" si="1">SUM(E10:E17)</f>
        <v>1220000</v>
      </c>
      <c r="F19" s="1">
        <f>SUM(F8:F17)</f>
        <v>466390.92000000004</v>
      </c>
      <c r="G19" s="1">
        <f>SUM(G10:G17)</f>
        <v>106692</v>
      </c>
      <c r="H19" s="1">
        <f>SUM(H10:H15)</f>
        <v>8891</v>
      </c>
      <c r="I19" s="13">
        <f>SUM(I10:I15)</f>
        <v>1</v>
      </c>
    </row>
    <row r="24" spans="1:11" x14ac:dyDescent="0.3">
      <c r="G24" s="6" t="s">
        <v>18</v>
      </c>
    </row>
  </sheetData>
  <sortState xmlns:xlrd2="http://schemas.microsoft.com/office/spreadsheetml/2017/richdata2" ref="A10:P15">
    <sortCondition ref="A10:A15"/>
  </sortState>
  <mergeCells count="2">
    <mergeCell ref="A1:G1"/>
    <mergeCell ref="A2:G2"/>
  </mergeCells>
  <phoneticPr fontId="2" type="noConversion"/>
  <pageMargins left="0.5" right="0.5" top="1" bottom="1" header="0.5" footer="0.5"/>
  <pageSetup scale="90" fitToHeight="0" orientation="portrait" r:id="rId1"/>
  <headerFooter alignWithMargins="0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4"/>
  <sheetViews>
    <sheetView workbookViewId="0">
      <selection activeCell="I1" sqref="I1"/>
    </sheetView>
  </sheetViews>
  <sheetFormatPr defaultColWidth="9.33203125" defaultRowHeight="15.6" x14ac:dyDescent="0.3"/>
  <cols>
    <col min="1" max="1" width="40.6640625" style="2" bestFit="1" customWidth="1"/>
    <col min="2" max="2" width="16.44140625" style="2" customWidth="1"/>
    <col min="3" max="6" width="11.6640625" style="2" customWidth="1"/>
    <col min="7" max="7" width="14.33203125" style="2" customWidth="1"/>
    <col min="8" max="8" width="16.33203125" style="2" bestFit="1" customWidth="1"/>
    <col min="9" max="9" width="15.33203125" style="2" customWidth="1"/>
    <col min="10" max="10" width="15.6640625" style="2" bestFit="1" customWidth="1"/>
    <col min="11" max="11" width="22" style="2" bestFit="1" customWidth="1"/>
    <col min="12" max="12" width="38" style="2" customWidth="1"/>
    <col min="13" max="13" width="9.88671875" style="2" bestFit="1" customWidth="1"/>
    <col min="14" max="14" width="11.5546875" style="2" bestFit="1" customWidth="1"/>
    <col min="15" max="16384" width="9.33203125" style="2"/>
  </cols>
  <sheetData>
    <row r="1" spans="1:13" x14ac:dyDescent="0.3">
      <c r="B1" s="75" t="s">
        <v>381</v>
      </c>
      <c r="G1" s="62" t="s">
        <v>382</v>
      </c>
      <c r="H1" s="62" t="s">
        <v>383</v>
      </c>
      <c r="I1" s="71" t="s">
        <v>384</v>
      </c>
      <c r="J1" s="60">
        <f>'Proposed Budget'!D5</f>
        <v>2022</v>
      </c>
      <c r="K1" s="76" t="s">
        <v>3</v>
      </c>
    </row>
    <row r="2" spans="1:13" x14ac:dyDescent="0.3">
      <c r="A2" s="59" t="s">
        <v>385</v>
      </c>
      <c r="B2" s="15">
        <v>2022</v>
      </c>
      <c r="C2" s="15">
        <v>2023</v>
      </c>
      <c r="D2" s="15">
        <v>2024</v>
      </c>
      <c r="E2" s="15">
        <v>2025</v>
      </c>
      <c r="F2" s="15">
        <v>2026</v>
      </c>
      <c r="G2" s="63" t="s">
        <v>386</v>
      </c>
      <c r="H2" s="64" t="s">
        <v>387</v>
      </c>
      <c r="I2" s="72" t="s">
        <v>388</v>
      </c>
      <c r="J2" s="61" t="s">
        <v>6</v>
      </c>
      <c r="K2" s="77" t="s">
        <v>389</v>
      </c>
      <c r="L2" s="59" t="s">
        <v>390</v>
      </c>
    </row>
    <row r="3" spans="1:13" x14ac:dyDescent="0.3">
      <c r="A3" s="16" t="s">
        <v>391</v>
      </c>
      <c r="B3" s="65">
        <v>38919.019999999997</v>
      </c>
      <c r="C3" s="65"/>
      <c r="D3" s="65"/>
      <c r="E3" s="65"/>
      <c r="F3" s="65"/>
      <c r="G3" s="66">
        <f>SUM(B3:F3)</f>
        <v>38919.019999999997</v>
      </c>
      <c r="H3" s="66">
        <f>(G3/10)*12</f>
        <v>46702.823999999993</v>
      </c>
      <c r="I3" s="73">
        <f>(B3/10)*12</f>
        <v>46702.823999999993</v>
      </c>
      <c r="J3" s="65">
        <f>'Proposed Budget'!D21</f>
        <v>0</v>
      </c>
      <c r="K3" s="78">
        <v>50000</v>
      </c>
      <c r="L3" s="16" t="s">
        <v>392</v>
      </c>
    </row>
    <row r="4" spans="1:13" x14ac:dyDescent="0.3">
      <c r="A4" s="16" t="s">
        <v>393</v>
      </c>
      <c r="B4" s="65">
        <f>2371.2*2</f>
        <v>4742.3999999999996</v>
      </c>
      <c r="C4" s="65"/>
      <c r="D4" s="65"/>
      <c r="E4" s="65"/>
      <c r="F4" s="65"/>
      <c r="G4" s="66">
        <f t="shared" ref="G4:G32" si="0">SUM(B4:F4)</f>
        <v>4742.3999999999996</v>
      </c>
      <c r="H4" s="66">
        <f t="shared" ref="H4:H32" si="1">(G4/10)*12</f>
        <v>5690.8799999999992</v>
      </c>
      <c r="I4" s="73">
        <f t="shared" ref="I4:I32" si="2">(B4/10)*12</f>
        <v>5690.8799999999992</v>
      </c>
      <c r="J4" s="65">
        <f>'Proposed Budget'!D22</f>
        <v>0</v>
      </c>
      <c r="K4" s="78">
        <v>28455</v>
      </c>
      <c r="L4" s="16" t="s">
        <v>394</v>
      </c>
      <c r="M4" s="2">
        <f>2371.2*12</f>
        <v>28454.399999999998</v>
      </c>
    </row>
    <row r="5" spans="1:13" x14ac:dyDescent="0.3">
      <c r="A5" s="16" t="s">
        <v>395</v>
      </c>
      <c r="B5" s="65">
        <v>2250</v>
      </c>
      <c r="C5" s="65"/>
      <c r="D5" s="65"/>
      <c r="E5" s="65"/>
      <c r="F5" s="65"/>
      <c r="G5" s="66">
        <f t="shared" si="0"/>
        <v>2250</v>
      </c>
      <c r="H5" s="66">
        <f t="shared" si="1"/>
        <v>2700</v>
      </c>
      <c r="I5" s="73">
        <f t="shared" si="2"/>
        <v>2700</v>
      </c>
      <c r="J5" s="65">
        <f>'Proposed Budget'!D23</f>
        <v>14100</v>
      </c>
      <c r="K5" s="78">
        <v>7000</v>
      </c>
      <c r="L5" s="16" t="s">
        <v>392</v>
      </c>
    </row>
    <row r="6" spans="1:13" x14ac:dyDescent="0.3">
      <c r="A6" s="16" t="s">
        <v>396</v>
      </c>
      <c r="B6" s="65">
        <v>14035.26</v>
      </c>
      <c r="C6" s="65"/>
      <c r="D6" s="65"/>
      <c r="E6" s="65"/>
      <c r="F6" s="65"/>
      <c r="G6" s="66">
        <f t="shared" si="0"/>
        <v>14035.26</v>
      </c>
      <c r="H6" s="66">
        <f t="shared" si="1"/>
        <v>16842.312000000002</v>
      </c>
      <c r="I6" s="73">
        <f t="shared" si="2"/>
        <v>16842.312000000002</v>
      </c>
      <c r="J6" s="65">
        <f>'Proposed Budget'!D24</f>
        <v>10000</v>
      </c>
      <c r="K6" s="78">
        <v>15000</v>
      </c>
      <c r="L6" s="16" t="s">
        <v>392</v>
      </c>
    </row>
    <row r="7" spans="1:13" x14ac:dyDescent="0.3">
      <c r="A7" s="16" t="s">
        <v>397</v>
      </c>
      <c r="B7" s="65">
        <v>68.2</v>
      </c>
      <c r="C7" s="65"/>
      <c r="D7" s="65"/>
      <c r="E7" s="65"/>
      <c r="F7" s="65"/>
      <c r="G7" s="66">
        <f t="shared" si="0"/>
        <v>68.2</v>
      </c>
      <c r="H7" s="66">
        <f t="shared" si="1"/>
        <v>81.84</v>
      </c>
      <c r="I7" s="73">
        <f t="shared" si="2"/>
        <v>81.84</v>
      </c>
      <c r="J7" s="65">
        <f>'Proposed Budget'!D25</f>
        <v>500</v>
      </c>
      <c r="K7" s="78">
        <v>240</v>
      </c>
      <c r="L7" s="16" t="s">
        <v>392</v>
      </c>
    </row>
    <row r="8" spans="1:13" x14ac:dyDescent="0.3">
      <c r="A8" s="16" t="s">
        <v>398</v>
      </c>
      <c r="B8" s="65">
        <v>10410.11</v>
      </c>
      <c r="C8" s="65"/>
      <c r="D8" s="65"/>
      <c r="E8" s="65"/>
      <c r="F8" s="65"/>
      <c r="G8" s="66">
        <f t="shared" si="0"/>
        <v>10410.11</v>
      </c>
      <c r="H8" s="66">
        <f t="shared" si="1"/>
        <v>12492.132</v>
      </c>
      <c r="I8" s="73">
        <f t="shared" si="2"/>
        <v>12492.132</v>
      </c>
      <c r="J8" s="65">
        <f>'Proposed Budget'!D26</f>
        <v>7000</v>
      </c>
      <c r="K8" s="78">
        <v>13000</v>
      </c>
      <c r="L8" s="16" t="s">
        <v>392</v>
      </c>
    </row>
    <row r="9" spans="1:13" x14ac:dyDescent="0.3">
      <c r="A9" s="16" t="s">
        <v>399</v>
      </c>
      <c r="B9" s="65">
        <v>100096.41</v>
      </c>
      <c r="C9" s="65"/>
      <c r="D9" s="65"/>
      <c r="E9" s="65"/>
      <c r="F9" s="65"/>
      <c r="G9" s="66">
        <f t="shared" si="0"/>
        <v>100096.41</v>
      </c>
      <c r="H9" s="66">
        <f t="shared" si="1"/>
        <v>120115.692</v>
      </c>
      <c r="I9" s="73">
        <f t="shared" si="2"/>
        <v>120115.692</v>
      </c>
      <c r="J9" s="65">
        <f>'Proposed Budget'!D27</f>
        <v>256891</v>
      </c>
      <c r="K9" s="78">
        <v>350000</v>
      </c>
      <c r="L9" s="16" t="s">
        <v>392</v>
      </c>
    </row>
    <row r="10" spans="1:13" x14ac:dyDescent="0.3">
      <c r="A10" s="16" t="s">
        <v>400</v>
      </c>
      <c r="B10" s="65">
        <v>0</v>
      </c>
      <c r="C10" s="65"/>
      <c r="D10" s="65"/>
      <c r="E10" s="65"/>
      <c r="F10" s="65"/>
      <c r="G10" s="66">
        <f t="shared" si="0"/>
        <v>0</v>
      </c>
      <c r="H10" s="66">
        <f t="shared" si="1"/>
        <v>0</v>
      </c>
      <c r="I10" s="73">
        <f t="shared" si="2"/>
        <v>0</v>
      </c>
      <c r="J10" s="65">
        <f>'Proposed Budget'!D28</f>
        <v>2400</v>
      </c>
      <c r="K10" s="78">
        <v>0</v>
      </c>
      <c r="L10" s="16" t="s">
        <v>401</v>
      </c>
    </row>
    <row r="11" spans="1:13" x14ac:dyDescent="0.3">
      <c r="A11" s="16" t="s">
        <v>402</v>
      </c>
      <c r="B11" s="65">
        <v>1275</v>
      </c>
      <c r="C11" s="65"/>
      <c r="D11" s="65"/>
      <c r="E11" s="65"/>
      <c r="F11" s="65"/>
      <c r="G11" s="66">
        <f t="shared" si="0"/>
        <v>1275</v>
      </c>
      <c r="H11" s="66">
        <f t="shared" si="1"/>
        <v>1530</v>
      </c>
      <c r="I11" s="73">
        <f t="shared" si="2"/>
        <v>1530</v>
      </c>
      <c r="J11" s="65">
        <f>'Proposed Budget'!D29</f>
        <v>3000</v>
      </c>
      <c r="K11" s="78">
        <v>2000</v>
      </c>
      <c r="L11" s="16" t="s">
        <v>392</v>
      </c>
    </row>
    <row r="12" spans="1:13" x14ac:dyDescent="0.3">
      <c r="A12" s="16" t="s">
        <v>403</v>
      </c>
      <c r="B12" s="65">
        <v>2493.52</v>
      </c>
      <c r="C12" s="65"/>
      <c r="D12" s="65"/>
      <c r="E12" s="65"/>
      <c r="F12" s="65"/>
      <c r="G12" s="66">
        <f t="shared" si="0"/>
        <v>2493.52</v>
      </c>
      <c r="H12" s="66">
        <f t="shared" si="1"/>
        <v>2992.2240000000002</v>
      </c>
      <c r="I12" s="73">
        <f t="shared" si="2"/>
        <v>2992.2240000000002</v>
      </c>
      <c r="J12" s="65">
        <f>'Proposed Budget'!D30</f>
        <v>0</v>
      </c>
      <c r="K12" s="78">
        <v>3500</v>
      </c>
      <c r="L12" s="16" t="s">
        <v>392</v>
      </c>
    </row>
    <row r="13" spans="1:13" x14ac:dyDescent="0.3">
      <c r="A13" s="16" t="s">
        <v>404</v>
      </c>
      <c r="B13" s="65">
        <v>50007.4</v>
      </c>
      <c r="C13" s="65"/>
      <c r="D13" s="65"/>
      <c r="E13" s="65"/>
      <c r="F13" s="65"/>
      <c r="G13" s="66">
        <f t="shared" si="0"/>
        <v>50007.4</v>
      </c>
      <c r="H13" s="66">
        <f t="shared" si="1"/>
        <v>60008.88</v>
      </c>
      <c r="I13" s="73">
        <f t="shared" si="2"/>
        <v>60008.88</v>
      </c>
      <c r="J13" s="65">
        <f>'Proposed Budget'!D31</f>
        <v>3700</v>
      </c>
      <c r="K13" s="78">
        <v>10000</v>
      </c>
      <c r="L13" s="16" t="s">
        <v>405</v>
      </c>
    </row>
    <row r="14" spans="1:13" x14ac:dyDescent="0.3">
      <c r="A14" s="16" t="s">
        <v>406</v>
      </c>
      <c r="B14" s="65">
        <v>0</v>
      </c>
      <c r="C14" s="65"/>
      <c r="D14" s="65"/>
      <c r="E14" s="65"/>
      <c r="F14" s="65"/>
      <c r="G14" s="66">
        <f t="shared" si="0"/>
        <v>0</v>
      </c>
      <c r="H14" s="66">
        <f t="shared" si="1"/>
        <v>0</v>
      </c>
      <c r="I14" s="73">
        <f t="shared" si="2"/>
        <v>0</v>
      </c>
      <c r="J14" s="65">
        <f>'Proposed Budget'!D32</f>
        <v>500</v>
      </c>
      <c r="K14" s="78">
        <v>500</v>
      </c>
      <c r="L14" s="16" t="s">
        <v>407</v>
      </c>
    </row>
    <row r="15" spans="1:13" x14ac:dyDescent="0.3">
      <c r="A15" s="16" t="s">
        <v>408</v>
      </c>
      <c r="B15" s="65">
        <v>5382.73</v>
      </c>
      <c r="C15" s="65"/>
      <c r="D15" s="65"/>
      <c r="E15" s="65"/>
      <c r="F15" s="65"/>
      <c r="G15" s="66">
        <f t="shared" si="0"/>
        <v>5382.73</v>
      </c>
      <c r="H15" s="66">
        <f t="shared" si="1"/>
        <v>6459.2759999999989</v>
      </c>
      <c r="I15" s="73">
        <f t="shared" si="2"/>
        <v>6459.2759999999989</v>
      </c>
      <c r="J15" s="65">
        <f>'Proposed Budget'!D33</f>
        <v>80000</v>
      </c>
      <c r="K15" s="78">
        <v>20000</v>
      </c>
      <c r="L15" s="16" t="s">
        <v>407</v>
      </c>
    </row>
    <row r="16" spans="1:13" x14ac:dyDescent="0.3">
      <c r="A16" s="16" t="s">
        <v>409</v>
      </c>
      <c r="B16" s="65">
        <v>68338.06</v>
      </c>
      <c r="C16" s="65"/>
      <c r="D16" s="65"/>
      <c r="E16" s="65"/>
      <c r="F16" s="65"/>
      <c r="G16" s="66">
        <f t="shared" si="0"/>
        <v>68338.06</v>
      </c>
      <c r="H16" s="66">
        <f t="shared" si="1"/>
        <v>82005.671999999991</v>
      </c>
      <c r="I16" s="73">
        <f t="shared" si="2"/>
        <v>82005.671999999991</v>
      </c>
      <c r="J16" s="65">
        <f>'Proposed Budget'!D34</f>
        <v>45000</v>
      </c>
      <c r="K16" s="78">
        <v>82000</v>
      </c>
      <c r="L16" s="16" t="s">
        <v>392</v>
      </c>
    </row>
    <row r="17" spans="1:14" x14ac:dyDescent="0.3">
      <c r="A17" s="16" t="s">
        <v>410</v>
      </c>
      <c r="B17" s="65">
        <v>15744.38</v>
      </c>
      <c r="C17" s="65"/>
      <c r="D17" s="65"/>
      <c r="E17" s="65"/>
      <c r="F17" s="65"/>
      <c r="G17" s="66">
        <f t="shared" si="0"/>
        <v>15744.38</v>
      </c>
      <c r="H17" s="66">
        <f t="shared" si="1"/>
        <v>18893.255999999998</v>
      </c>
      <c r="I17" s="73">
        <f t="shared" si="2"/>
        <v>18893.255999999998</v>
      </c>
      <c r="J17" s="65">
        <f>'Proposed Budget'!D35</f>
        <v>9486</v>
      </c>
      <c r="K17" s="78">
        <v>25000</v>
      </c>
      <c r="L17" s="16" t="s">
        <v>392</v>
      </c>
    </row>
    <row r="18" spans="1:14" x14ac:dyDescent="0.3">
      <c r="A18" s="16" t="s">
        <v>411</v>
      </c>
      <c r="B18" s="65">
        <v>0</v>
      </c>
      <c r="C18" s="65"/>
      <c r="D18" s="65"/>
      <c r="E18" s="65"/>
      <c r="F18" s="65"/>
      <c r="G18" s="66">
        <f t="shared" si="0"/>
        <v>0</v>
      </c>
      <c r="H18" s="66">
        <f t="shared" si="1"/>
        <v>0</v>
      </c>
      <c r="I18" s="73">
        <f t="shared" si="2"/>
        <v>0</v>
      </c>
      <c r="J18" s="65">
        <f>'Proposed Budget'!D36</f>
        <v>3900</v>
      </c>
      <c r="K18" s="78">
        <v>0</v>
      </c>
      <c r="L18" s="16" t="s">
        <v>412</v>
      </c>
    </row>
    <row r="19" spans="1:14" x14ac:dyDescent="0.3">
      <c r="A19" s="16" t="s">
        <v>413</v>
      </c>
      <c r="B19" s="65">
        <v>27101.79</v>
      </c>
      <c r="C19" s="65"/>
      <c r="D19" s="65"/>
      <c r="E19" s="65"/>
      <c r="F19" s="65"/>
      <c r="G19" s="66">
        <f t="shared" si="0"/>
        <v>27101.79</v>
      </c>
      <c r="H19" s="66">
        <f t="shared" si="1"/>
        <v>32522.148000000001</v>
      </c>
      <c r="I19" s="73">
        <f t="shared" si="2"/>
        <v>32522.148000000001</v>
      </c>
      <c r="J19" s="65">
        <f>'Proposed Budget'!D39</f>
        <v>44000</v>
      </c>
      <c r="K19" s="78">
        <v>38000</v>
      </c>
      <c r="L19" s="16" t="s">
        <v>392</v>
      </c>
    </row>
    <row r="20" spans="1:14" x14ac:dyDescent="0.3">
      <c r="A20" s="16" t="s">
        <v>414</v>
      </c>
      <c r="B20" s="65">
        <v>116633.97</v>
      </c>
      <c r="C20" s="65"/>
      <c r="D20" s="65"/>
      <c r="E20" s="65"/>
      <c r="F20" s="65"/>
      <c r="G20" s="66">
        <f t="shared" si="0"/>
        <v>116633.97</v>
      </c>
      <c r="H20" s="66">
        <f t="shared" si="1"/>
        <v>139960.76400000002</v>
      </c>
      <c r="I20" s="73">
        <f t="shared" si="2"/>
        <v>139960.76400000002</v>
      </c>
      <c r="J20" s="65">
        <f>'Proposed Budget'!D40</f>
        <v>125000</v>
      </c>
      <c r="K20" s="78">
        <v>140000</v>
      </c>
      <c r="L20" s="16" t="s">
        <v>392</v>
      </c>
    </row>
    <row r="21" spans="1:14" x14ac:dyDescent="0.3">
      <c r="A21" s="16" t="s">
        <v>415</v>
      </c>
      <c r="B21" s="65">
        <v>344.25</v>
      </c>
      <c r="C21" s="65"/>
      <c r="D21" s="65"/>
      <c r="E21" s="65"/>
      <c r="F21" s="65"/>
      <c r="G21" s="66">
        <f t="shared" si="0"/>
        <v>344.25</v>
      </c>
      <c r="H21" s="66">
        <f t="shared" si="1"/>
        <v>413.09999999999997</v>
      </c>
      <c r="I21" s="73">
        <f t="shared" si="2"/>
        <v>413.09999999999997</v>
      </c>
      <c r="J21" s="65">
        <f>'Proposed Budget'!D41</f>
        <v>0</v>
      </c>
      <c r="K21" s="78">
        <v>1000</v>
      </c>
      <c r="L21" s="16" t="s">
        <v>392</v>
      </c>
    </row>
    <row r="22" spans="1:14" x14ac:dyDescent="0.3">
      <c r="A22" s="16" t="s">
        <v>416</v>
      </c>
      <c r="B22" s="65">
        <v>246973.96</v>
      </c>
      <c r="C22" s="65"/>
      <c r="D22" s="65"/>
      <c r="E22" s="65"/>
      <c r="F22" s="65"/>
      <c r="G22" s="66">
        <f t="shared" si="0"/>
        <v>246973.96</v>
      </c>
      <c r="H22" s="66">
        <f t="shared" si="1"/>
        <v>296368.75199999998</v>
      </c>
      <c r="I22" s="73">
        <f t="shared" si="2"/>
        <v>296368.75199999998</v>
      </c>
      <c r="J22" s="65">
        <f>'Proposed Budget'!D42</f>
        <v>216024.24</v>
      </c>
      <c r="K22" s="78">
        <v>293151</v>
      </c>
      <c r="L22" s="16" t="s">
        <v>417</v>
      </c>
    </row>
    <row r="23" spans="1:14" x14ac:dyDescent="0.3">
      <c r="A23" s="16" t="s">
        <v>418</v>
      </c>
      <c r="B23" s="65">
        <v>455.47</v>
      </c>
      <c r="C23" s="65"/>
      <c r="D23" s="65"/>
      <c r="E23" s="65"/>
      <c r="F23" s="65"/>
      <c r="G23" s="66">
        <f t="shared" si="0"/>
        <v>455.47</v>
      </c>
      <c r="H23" s="66">
        <f t="shared" si="1"/>
        <v>546.56400000000008</v>
      </c>
      <c r="I23" s="73">
        <f t="shared" si="2"/>
        <v>546.56400000000008</v>
      </c>
      <c r="J23" s="65">
        <f>'Proposed Budget'!D43</f>
        <v>2400</v>
      </c>
      <c r="K23" s="78">
        <v>2800</v>
      </c>
      <c r="L23" s="16" t="s">
        <v>392</v>
      </c>
      <c r="M23" s="19"/>
      <c r="N23" s="19"/>
    </row>
    <row r="24" spans="1:14" x14ac:dyDescent="0.3">
      <c r="A24" s="16" t="s">
        <v>419</v>
      </c>
      <c r="B24" s="65">
        <v>1715</v>
      </c>
      <c r="C24" s="65"/>
      <c r="D24" s="65"/>
      <c r="E24" s="65"/>
      <c r="F24" s="65"/>
      <c r="G24" s="66">
        <f t="shared" si="0"/>
        <v>1715</v>
      </c>
      <c r="H24" s="66">
        <f t="shared" si="1"/>
        <v>2058</v>
      </c>
      <c r="I24" s="73">
        <f t="shared" si="2"/>
        <v>2058</v>
      </c>
      <c r="J24" s="65">
        <f>'Proposed Budget'!D46</f>
        <v>0</v>
      </c>
      <c r="K24" s="78">
        <v>2000</v>
      </c>
      <c r="L24" s="16" t="s">
        <v>392</v>
      </c>
    </row>
    <row r="25" spans="1:14" x14ac:dyDescent="0.3">
      <c r="A25" s="16" t="s">
        <v>420</v>
      </c>
      <c r="B25" s="65">
        <v>143883.79999999999</v>
      </c>
      <c r="C25" s="65"/>
      <c r="D25" s="65"/>
      <c r="E25" s="65"/>
      <c r="F25" s="65"/>
      <c r="G25" s="66">
        <f t="shared" si="0"/>
        <v>143883.79999999999</v>
      </c>
      <c r="H25" s="66">
        <f t="shared" si="1"/>
        <v>172660.56</v>
      </c>
      <c r="I25" s="73">
        <f t="shared" si="2"/>
        <v>172660.56</v>
      </c>
      <c r="J25" s="65">
        <f>'Proposed Budget'!D47</f>
        <v>90000</v>
      </c>
      <c r="K25" s="78">
        <v>90000</v>
      </c>
      <c r="L25" s="16" t="s">
        <v>407</v>
      </c>
    </row>
    <row r="26" spans="1:14" x14ac:dyDescent="0.3">
      <c r="A26" s="16" t="s">
        <v>421</v>
      </c>
      <c r="B26" s="65">
        <v>55431.01</v>
      </c>
      <c r="C26" s="65"/>
      <c r="D26" s="65"/>
      <c r="E26" s="65"/>
      <c r="F26" s="65"/>
      <c r="G26" s="66">
        <f t="shared" si="0"/>
        <v>55431.01</v>
      </c>
      <c r="H26" s="66">
        <f t="shared" si="1"/>
        <v>66517.212</v>
      </c>
      <c r="I26" s="73">
        <f t="shared" si="2"/>
        <v>66517.212</v>
      </c>
      <c r="J26" s="65">
        <f>'Proposed Budget'!D48</f>
        <v>600</v>
      </c>
      <c r="K26" s="78">
        <v>10000</v>
      </c>
      <c r="L26" s="16" t="s">
        <v>392</v>
      </c>
    </row>
    <row r="27" spans="1:14" x14ac:dyDescent="0.3">
      <c r="A27" s="16" t="s">
        <v>422</v>
      </c>
      <c r="B27" s="65">
        <v>29885</v>
      </c>
      <c r="C27" s="65"/>
      <c r="D27" s="65"/>
      <c r="E27" s="65"/>
      <c r="F27" s="65"/>
      <c r="G27" s="66">
        <f t="shared" si="0"/>
        <v>29885</v>
      </c>
      <c r="H27" s="66">
        <f t="shared" si="1"/>
        <v>35862</v>
      </c>
      <c r="I27" s="73">
        <f t="shared" si="2"/>
        <v>35862</v>
      </c>
      <c r="J27" s="65">
        <f>'Proposed Budget'!D49</f>
        <v>35000</v>
      </c>
      <c r="K27" s="78">
        <v>32400</v>
      </c>
      <c r="L27" s="16" t="s">
        <v>423</v>
      </c>
      <c r="M27" s="2">
        <f>2700*12</f>
        <v>32400</v>
      </c>
    </row>
    <row r="28" spans="1:14" x14ac:dyDescent="0.3">
      <c r="A28" s="16" t="s">
        <v>424</v>
      </c>
      <c r="B28" s="65">
        <v>6125.9</v>
      </c>
      <c r="C28" s="65"/>
      <c r="D28" s="65"/>
      <c r="E28" s="65"/>
      <c r="F28" s="65"/>
      <c r="G28" s="66">
        <f t="shared" si="0"/>
        <v>6125.9</v>
      </c>
      <c r="H28" s="66">
        <f t="shared" si="1"/>
        <v>7351.079999999999</v>
      </c>
      <c r="I28" s="73">
        <f t="shared" si="2"/>
        <v>7351.079999999999</v>
      </c>
      <c r="J28" s="65">
        <f>'Proposed Budget'!D50</f>
        <v>7000</v>
      </c>
      <c r="K28" s="78">
        <v>6600</v>
      </c>
      <c r="L28" s="16" t="s">
        <v>425</v>
      </c>
      <c r="M28" s="2">
        <f>550*12</f>
        <v>6600</v>
      </c>
    </row>
    <row r="29" spans="1:14" x14ac:dyDescent="0.3">
      <c r="A29" s="16" t="s">
        <v>426</v>
      </c>
      <c r="B29" s="65">
        <v>16301.1</v>
      </c>
      <c r="C29" s="65"/>
      <c r="D29" s="65"/>
      <c r="E29" s="65"/>
      <c r="F29" s="65"/>
      <c r="G29" s="66">
        <f t="shared" si="0"/>
        <v>16301.1</v>
      </c>
      <c r="H29" s="66">
        <f t="shared" si="1"/>
        <v>19561.32</v>
      </c>
      <c r="I29" s="73">
        <f t="shared" si="2"/>
        <v>19561.32</v>
      </c>
      <c r="J29" s="65">
        <f>'Proposed Budget'!D51</f>
        <v>30000</v>
      </c>
      <c r="K29" s="78">
        <v>25000</v>
      </c>
      <c r="L29" s="16" t="s">
        <v>392</v>
      </c>
    </row>
    <row r="30" spans="1:14" x14ac:dyDescent="0.3">
      <c r="A30" s="16" t="s">
        <v>427</v>
      </c>
      <c r="B30" s="65">
        <v>17101.41</v>
      </c>
      <c r="C30" s="65"/>
      <c r="D30" s="65"/>
      <c r="E30" s="65"/>
      <c r="F30" s="65"/>
      <c r="G30" s="66">
        <f t="shared" si="0"/>
        <v>17101.41</v>
      </c>
      <c r="H30" s="66">
        <f t="shared" si="1"/>
        <v>20521.692000000003</v>
      </c>
      <c r="I30" s="73">
        <f t="shared" si="2"/>
        <v>20521.692000000003</v>
      </c>
      <c r="J30" s="65">
        <f>'Proposed Budget'!D52</f>
        <v>25000</v>
      </c>
      <c r="K30" s="78">
        <v>27000</v>
      </c>
      <c r="L30" s="16" t="s">
        <v>428</v>
      </c>
      <c r="M30" s="2">
        <f>2250*12</f>
        <v>27000</v>
      </c>
    </row>
    <row r="31" spans="1:14" x14ac:dyDescent="0.3">
      <c r="A31" s="16" t="s">
        <v>429</v>
      </c>
      <c r="B31" s="65">
        <v>116525.14</v>
      </c>
      <c r="C31" s="65"/>
      <c r="D31" s="65"/>
      <c r="E31" s="65"/>
      <c r="F31" s="65"/>
      <c r="G31" s="66">
        <f t="shared" si="0"/>
        <v>116525.14</v>
      </c>
      <c r="H31" s="66">
        <f t="shared" si="1"/>
        <v>139830.16800000001</v>
      </c>
      <c r="I31" s="73">
        <f t="shared" si="2"/>
        <v>139830.16800000001</v>
      </c>
      <c r="J31" s="65">
        <f>'Proposed Budget'!D53</f>
        <v>1000</v>
      </c>
      <c r="K31" s="78">
        <v>100000</v>
      </c>
      <c r="L31" s="16" t="s">
        <v>392</v>
      </c>
    </row>
    <row r="32" spans="1:14" x14ac:dyDescent="0.3">
      <c r="A32" s="16" t="s">
        <v>430</v>
      </c>
      <c r="B32" s="65">
        <v>43205</v>
      </c>
      <c r="C32" s="65"/>
      <c r="D32" s="65"/>
      <c r="E32" s="65"/>
      <c r="F32" s="65"/>
      <c r="G32" s="66">
        <f t="shared" si="0"/>
        <v>43205</v>
      </c>
      <c r="H32" s="66">
        <f t="shared" si="1"/>
        <v>51846</v>
      </c>
      <c r="I32" s="73">
        <f t="shared" si="2"/>
        <v>51846</v>
      </c>
      <c r="J32" s="65">
        <f>'Proposed Budget'!D54</f>
        <v>37980</v>
      </c>
      <c r="K32" s="78">
        <v>43680</v>
      </c>
      <c r="L32" s="16" t="s">
        <v>431</v>
      </c>
      <c r="M32" s="2">
        <f>3640*12</f>
        <v>43680</v>
      </c>
    </row>
    <row r="33" spans="2:11" ht="16.2" thickBot="1" x14ac:dyDescent="0.35">
      <c r="B33" s="67">
        <f>SUM(B3:B32)</f>
        <v>1135445.29</v>
      </c>
      <c r="C33" s="67">
        <f t="shared" ref="C33:K33" si="3">SUM(C3:C32)</f>
        <v>0</v>
      </c>
      <c r="D33" s="67">
        <f t="shared" si="3"/>
        <v>0</v>
      </c>
      <c r="E33" s="67">
        <f t="shared" si="3"/>
        <v>0</v>
      </c>
      <c r="F33" s="68">
        <f t="shared" si="3"/>
        <v>0</v>
      </c>
      <c r="G33" s="70"/>
      <c r="H33" s="69">
        <f t="shared" si="3"/>
        <v>1362534.3480000002</v>
      </c>
      <c r="I33" s="74">
        <f t="shared" si="3"/>
        <v>1362534.3480000002</v>
      </c>
      <c r="J33" s="67">
        <f t="shared" si="3"/>
        <v>1050481.24</v>
      </c>
      <c r="K33" s="79">
        <f t="shared" si="3"/>
        <v>1418326</v>
      </c>
    </row>
    <row r="34" spans="2:11" ht="16.2" thickTop="1" x14ac:dyDescent="0.3"/>
  </sheetData>
  <phoneticPr fontId="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5afc87-406f-4319-9c34-f1e936bac60a" xsi:nil="true"/>
    <lcf76f155ced4ddcb4097134ff3c332f xmlns="2dc03c29-3493-4824-b066-0be9178e81e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B16AAFE669774BAEF7DEF65E68C7AB" ma:contentTypeVersion="16" ma:contentTypeDescription="Create a new document." ma:contentTypeScope="" ma:versionID="c1b973c824ae958e8b63ed75d6c02479">
  <xsd:schema xmlns:xsd="http://www.w3.org/2001/XMLSchema" xmlns:xs="http://www.w3.org/2001/XMLSchema" xmlns:p="http://schemas.microsoft.com/office/2006/metadata/properties" xmlns:ns2="925afc87-406f-4319-9c34-f1e936bac60a" xmlns:ns3="2dc03c29-3493-4824-b066-0be9178e81e5" targetNamespace="http://schemas.microsoft.com/office/2006/metadata/properties" ma:root="true" ma:fieldsID="fda8e927d0eda0d5c5e803b3224474f8" ns2:_="" ns3:_="">
    <xsd:import namespace="925afc87-406f-4319-9c34-f1e936bac60a"/>
    <xsd:import namespace="2dc03c29-3493-4824-b066-0be9178e81e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afc87-406f-4319-9c34-f1e936bac6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f8bc9a7-9421-410a-b2e4-44f79c20e51c}" ma:internalName="TaxCatchAll" ma:showField="CatchAllData" ma:web="925afc87-406f-4319-9c34-f1e936bac6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c03c29-3493-4824-b066-0be9178e81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c201cf1-6ba0-4332-8619-16369fe3ab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DE4B2-2591-4BAB-9CF9-DC7649DE536E}">
  <ds:schemaRefs>
    <ds:schemaRef ds:uri="http://schemas.microsoft.com/office/2006/metadata/properties"/>
    <ds:schemaRef ds:uri="http://schemas.microsoft.com/office/infopath/2007/PartnerControls"/>
    <ds:schemaRef ds:uri="925afc87-406f-4319-9c34-f1e936bac60a"/>
    <ds:schemaRef ds:uri="2dc03c29-3493-4824-b066-0be9178e81e5"/>
  </ds:schemaRefs>
</ds:datastoreItem>
</file>

<file path=customXml/itemProps2.xml><?xml version="1.0" encoding="utf-8"?>
<ds:datastoreItem xmlns:ds="http://schemas.openxmlformats.org/officeDocument/2006/customXml" ds:itemID="{EF714246-9357-4C0A-9B08-C30A749178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5afc87-406f-4319-9c34-f1e936bac60a"/>
    <ds:schemaRef ds:uri="2dc03c29-3493-4824-b066-0be9178e81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BF6CB8-D82A-4DD9-9D08-117FD42CB3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Proposed Budget</vt:lpstr>
      <vt:lpstr>Per Unit Calcs</vt:lpstr>
      <vt:lpstr>Reserves Schedule</vt:lpstr>
      <vt:lpstr>Data Entry</vt:lpstr>
      <vt:lpstr>'Per Unit Calcs'!Print_Area</vt:lpstr>
      <vt:lpstr>'Proposed Budget'!Print_Area</vt:lpstr>
      <vt:lpstr>'Reserves Schedule'!Print_Area</vt:lpstr>
      <vt:lpstr>'Per Unit Calcs'!Print_Titles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 Eskew</dc:creator>
  <cp:keywords/>
  <dc:description/>
  <cp:lastModifiedBy>Maybury Mansions</cp:lastModifiedBy>
  <cp:revision/>
  <dcterms:created xsi:type="dcterms:W3CDTF">2011-10-27T14:36:02Z</dcterms:created>
  <dcterms:modified xsi:type="dcterms:W3CDTF">2023-09-15T18:16:31Z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0x010100D3B16AAFE669774BAEF7DEF65E68C7AB</vt:lpwstr>
  </property>
  <property fmtid="{D5CDD505-2E9C-101B-9397-08002B2CF9AE}" pid="3" name="MediaServiceImageTags">
    <vt:lpwstr/>
  </property>
</Properties>
</file>